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30"/>
  </bookViews>
  <sheets>
    <sheet name="Sheet1" sheetId="7" r:id="rId1"/>
  </sheets>
  <calcPr calcId="162913"/>
</workbook>
</file>

<file path=xl/calcChain.xml><?xml version="1.0" encoding="utf-8"?>
<calcChain xmlns="http://schemas.openxmlformats.org/spreadsheetml/2006/main">
  <c r="J188" i="7" l="1"/>
  <c r="O186" i="7"/>
  <c r="O187" i="7"/>
  <c r="J187" i="7"/>
  <c r="J186" i="7" s="1"/>
  <c r="J185" i="7" s="1"/>
  <c r="H186" i="7"/>
  <c r="H185" i="7" s="1"/>
  <c r="J179" i="7"/>
  <c r="J178" i="7" s="1"/>
  <c r="J183" i="7"/>
  <c r="J181" i="7"/>
  <c r="K136" i="7" l="1"/>
  <c r="L186" i="7"/>
  <c r="M186" i="7"/>
  <c r="N186" i="7"/>
  <c r="K186" i="7"/>
  <c r="G186" i="7"/>
  <c r="O178" i="7" l="1"/>
  <c r="L178" i="7"/>
  <c r="M178" i="7"/>
  <c r="N178" i="7"/>
  <c r="K178" i="7"/>
  <c r="O179" i="7"/>
  <c r="O180" i="7"/>
  <c r="K177" i="7"/>
  <c r="K19" i="7"/>
  <c r="K123" i="7" l="1"/>
  <c r="N115" i="7" l="1"/>
  <c r="M115" i="7"/>
  <c r="L115" i="7"/>
  <c r="I115" i="7"/>
  <c r="G115" i="7"/>
  <c r="K124" i="7"/>
  <c r="O124" i="7" s="1"/>
  <c r="J124" i="7" s="1"/>
  <c r="K125" i="7"/>
  <c r="O125" i="7" s="1"/>
  <c r="K126" i="7"/>
  <c r="O126" i="7" s="1"/>
  <c r="J126" i="7" s="1"/>
  <c r="K127" i="7"/>
  <c r="O127" i="7" s="1"/>
  <c r="J127" i="7" s="1"/>
  <c r="K128" i="7"/>
  <c r="O128" i="7" s="1"/>
  <c r="O123" i="7"/>
  <c r="J123" i="7" s="1"/>
  <c r="J125" i="7" l="1"/>
  <c r="J128" i="7"/>
  <c r="M54" i="7" l="1"/>
  <c r="K15" i="7" l="1"/>
  <c r="O100" i="7" l="1"/>
  <c r="G152" i="7"/>
  <c r="H153" i="7"/>
  <c r="H152" i="7" s="1"/>
  <c r="P152" i="7" s="1"/>
  <c r="I153" i="7"/>
  <c r="I152" i="7" s="1"/>
  <c r="L153" i="7"/>
  <c r="L152" i="7" s="1"/>
  <c r="M153" i="7"/>
  <c r="M152" i="7" s="1"/>
  <c r="N153" i="7"/>
  <c r="N152" i="7" s="1"/>
  <c r="G154" i="7"/>
  <c r="K154" i="7"/>
  <c r="O154" i="7" s="1"/>
  <c r="G155" i="7"/>
  <c r="P155" i="7" s="1"/>
  <c r="K155" i="7"/>
  <c r="K153" i="7" l="1"/>
  <c r="K152" i="7" s="1"/>
  <c r="O152" i="7" s="1"/>
  <c r="Q152" i="7" s="1"/>
  <c r="O155" i="7"/>
  <c r="J155" i="7" s="1"/>
  <c r="G153" i="7"/>
  <c r="P153" i="7" s="1"/>
  <c r="J154" i="7"/>
  <c r="O153" i="7" l="1"/>
  <c r="Q153" i="7" s="1"/>
  <c r="Q155" i="7"/>
  <c r="J153" i="7"/>
  <c r="J152" i="7" s="1"/>
  <c r="K20" i="7"/>
  <c r="K202" i="7" l="1"/>
  <c r="K196" i="7"/>
  <c r="K180" i="7"/>
  <c r="K181" i="7"/>
  <c r="K164" i="7"/>
  <c r="K166" i="7"/>
  <c r="K163" i="7"/>
  <c r="I58" i="7"/>
  <c r="I42" i="7"/>
  <c r="H10" i="7"/>
  <c r="I14" i="7"/>
  <c r="H122" i="7"/>
  <c r="H181" i="7"/>
  <c r="H129" i="7"/>
  <c r="H58" i="7"/>
  <c r="H35" i="7"/>
  <c r="O202" i="7" l="1"/>
  <c r="G202" i="7"/>
  <c r="N201" i="7"/>
  <c r="N200" i="7" s="1"/>
  <c r="N198" i="7" s="1"/>
  <c r="M201" i="7"/>
  <c r="M200" i="7" s="1"/>
  <c r="M198" i="7" s="1"/>
  <c r="L201" i="7"/>
  <c r="L200" i="7" s="1"/>
  <c r="L198" i="7" s="1"/>
  <c r="K201" i="7"/>
  <c r="I201" i="7"/>
  <c r="I200" i="7" s="1"/>
  <c r="I198" i="7" s="1"/>
  <c r="H201" i="7"/>
  <c r="H200" i="7" s="1"/>
  <c r="H198" i="7" s="1"/>
  <c r="O196" i="7"/>
  <c r="G196" i="7"/>
  <c r="P196" i="7" s="1"/>
  <c r="N195" i="7"/>
  <c r="N194" i="7" s="1"/>
  <c r="N192" i="7" s="1"/>
  <c r="M195" i="7"/>
  <c r="M194" i="7" s="1"/>
  <c r="M192" i="7" s="1"/>
  <c r="L195" i="7"/>
  <c r="L194" i="7" s="1"/>
  <c r="L192" i="7" s="1"/>
  <c r="K195" i="7"/>
  <c r="I195" i="7"/>
  <c r="I194" i="7" s="1"/>
  <c r="I192" i="7" s="1"/>
  <c r="H195" i="7"/>
  <c r="H194" i="7" s="1"/>
  <c r="O188" i="7"/>
  <c r="N185" i="7"/>
  <c r="M185" i="7"/>
  <c r="L185" i="7"/>
  <c r="K185" i="7"/>
  <c r="I186" i="7"/>
  <c r="I185" i="7" s="1"/>
  <c r="O183" i="7"/>
  <c r="G183" i="7"/>
  <c r="O182" i="7"/>
  <c r="G182" i="7"/>
  <c r="P182" i="7" s="1"/>
  <c r="N181" i="7"/>
  <c r="N180" i="7" s="1"/>
  <c r="N176" i="7" s="1"/>
  <c r="N175" i="7" s="1"/>
  <c r="N174" i="7" s="1"/>
  <c r="N173" i="7" s="1"/>
  <c r="N172" i="7" s="1"/>
  <c r="M181" i="7"/>
  <c r="M180" i="7" s="1"/>
  <c r="M176" i="7" s="1"/>
  <c r="M175" i="7" s="1"/>
  <c r="M174" i="7" s="1"/>
  <c r="M173" i="7" s="1"/>
  <c r="M172" i="7" s="1"/>
  <c r="L181" i="7"/>
  <c r="L180" i="7" s="1"/>
  <c r="I181" i="7"/>
  <c r="G178" i="7"/>
  <c r="I178" i="7"/>
  <c r="H178" i="7"/>
  <c r="O177" i="7"/>
  <c r="G177" i="7"/>
  <c r="K173" i="7"/>
  <c r="K172" i="7" s="1"/>
  <c r="I173" i="7"/>
  <c r="H173" i="7"/>
  <c r="O170" i="7"/>
  <c r="G170" i="7"/>
  <c r="P170" i="7" s="1"/>
  <c r="K169" i="7"/>
  <c r="O169" i="7" s="1"/>
  <c r="I169" i="7"/>
  <c r="I168" i="7" s="1"/>
  <c r="H169" i="7"/>
  <c r="G169" i="7"/>
  <c r="N168" i="7"/>
  <c r="M168" i="7"/>
  <c r="L168" i="7"/>
  <c r="G168" i="7"/>
  <c r="O166" i="7"/>
  <c r="G166" i="7"/>
  <c r="O165" i="7"/>
  <c r="G165" i="7"/>
  <c r="O164" i="7"/>
  <c r="G164" i="7"/>
  <c r="O163" i="7"/>
  <c r="G163" i="7"/>
  <c r="N162" i="7"/>
  <c r="N161" i="7" s="1"/>
  <c r="M162" i="7"/>
  <c r="M161" i="7" s="1"/>
  <c r="L162" i="7"/>
  <c r="L161" i="7" s="1"/>
  <c r="K162" i="7"/>
  <c r="I162" i="7"/>
  <c r="I161" i="7" s="1"/>
  <c r="H162" i="7"/>
  <c r="H161" i="7" s="1"/>
  <c r="G150" i="7"/>
  <c r="P150" i="7" s="1"/>
  <c r="N149" i="7"/>
  <c r="N148" i="7" s="1"/>
  <c r="M149" i="7"/>
  <c r="M148" i="7" s="1"/>
  <c r="L149" i="7"/>
  <c r="L148" i="7" s="1"/>
  <c r="I149" i="7"/>
  <c r="I148" i="7" s="1"/>
  <c r="H149" i="7"/>
  <c r="H148" i="7" s="1"/>
  <c r="G146" i="7"/>
  <c r="P146" i="7" s="1"/>
  <c r="N145" i="7"/>
  <c r="N144" i="7" s="1"/>
  <c r="M145" i="7"/>
  <c r="M144" i="7" s="1"/>
  <c r="L145" i="7"/>
  <c r="L144" i="7" s="1"/>
  <c r="I145" i="7"/>
  <c r="I144" i="7" s="1"/>
  <c r="H145" i="7"/>
  <c r="H144" i="7" s="1"/>
  <c r="O140" i="7"/>
  <c r="G140" i="7"/>
  <c r="N139" i="7"/>
  <c r="N138" i="7" s="1"/>
  <c r="M139" i="7"/>
  <c r="M138" i="7" s="1"/>
  <c r="L139" i="7"/>
  <c r="L138" i="7" s="1"/>
  <c r="I139" i="7"/>
  <c r="I138" i="7" s="1"/>
  <c r="H139" i="7"/>
  <c r="H138" i="7" s="1"/>
  <c r="G139" i="7"/>
  <c r="O136" i="7"/>
  <c r="G136" i="7"/>
  <c r="K135" i="7"/>
  <c r="O135" i="7" s="1"/>
  <c r="G135" i="7"/>
  <c r="O134" i="7"/>
  <c r="G134" i="7"/>
  <c r="P134" i="7" s="1"/>
  <c r="O133" i="7"/>
  <c r="G133" i="7"/>
  <c r="P133" i="7" s="1"/>
  <c r="O132" i="7"/>
  <c r="G132" i="7"/>
  <c r="P132" i="7" s="1"/>
  <c r="O131" i="7"/>
  <c r="G131" i="7"/>
  <c r="P131" i="7" s="1"/>
  <c r="G130" i="7"/>
  <c r="N129" i="7"/>
  <c r="M129" i="7"/>
  <c r="L129" i="7"/>
  <c r="I129" i="7"/>
  <c r="O122" i="7"/>
  <c r="H115" i="7"/>
  <c r="G122" i="7"/>
  <c r="O121" i="7"/>
  <c r="G121" i="7"/>
  <c r="P121" i="7" s="1"/>
  <c r="O120" i="7"/>
  <c r="G120" i="7"/>
  <c r="P120" i="7" s="1"/>
  <c r="K119" i="7"/>
  <c r="O119" i="7" s="1"/>
  <c r="G119" i="7"/>
  <c r="P119" i="7" s="1"/>
  <c r="K118" i="7"/>
  <c r="O118" i="7" s="1"/>
  <c r="G118" i="7"/>
  <c r="K117" i="7"/>
  <c r="G117" i="7"/>
  <c r="P117" i="7" s="1"/>
  <c r="O116" i="7"/>
  <c r="G116" i="7"/>
  <c r="P116" i="7" s="1"/>
  <c r="O114" i="7"/>
  <c r="G114" i="7"/>
  <c r="O113" i="7"/>
  <c r="G113" i="7"/>
  <c r="P113" i="7" s="1"/>
  <c r="K112" i="7"/>
  <c r="O112" i="7" s="1"/>
  <c r="G112" i="7"/>
  <c r="P112" i="7" s="1"/>
  <c r="O111" i="7"/>
  <c r="G111" i="7"/>
  <c r="P111" i="7" s="1"/>
  <c r="O110" i="7"/>
  <c r="G110" i="7"/>
  <c r="P110" i="7" s="1"/>
  <c r="O109" i="7"/>
  <c r="G109" i="7"/>
  <c r="P109" i="7" s="1"/>
  <c r="K108" i="7"/>
  <c r="O108" i="7" s="1"/>
  <c r="G108" i="7"/>
  <c r="P108" i="7" s="1"/>
  <c r="K107" i="7"/>
  <c r="O107" i="7" s="1"/>
  <c r="G107" i="7"/>
  <c r="P107" i="7" s="1"/>
  <c r="K106" i="7"/>
  <c r="O106" i="7" s="1"/>
  <c r="G106" i="7"/>
  <c r="K105" i="7"/>
  <c r="O105" i="7" s="1"/>
  <c r="G105" i="7"/>
  <c r="P105" i="7" s="1"/>
  <c r="K104" i="7"/>
  <c r="O104" i="7" s="1"/>
  <c r="G104" i="7"/>
  <c r="P104" i="7" s="1"/>
  <c r="O103" i="7"/>
  <c r="G103" i="7"/>
  <c r="P103" i="7" s="1"/>
  <c r="O102" i="7"/>
  <c r="G102" i="7"/>
  <c r="P102" i="7" s="1"/>
  <c r="O101" i="7"/>
  <c r="G101" i="7"/>
  <c r="P101" i="7" s="1"/>
  <c r="J100" i="7"/>
  <c r="O99" i="7"/>
  <c r="G99" i="7"/>
  <c r="P99" i="7" s="1"/>
  <c r="O98" i="7"/>
  <c r="G98" i="7"/>
  <c r="P98" i="7" s="1"/>
  <c r="O97" i="7"/>
  <c r="G97" i="7"/>
  <c r="O96" i="7"/>
  <c r="G96" i="7"/>
  <c r="P96" i="7" s="1"/>
  <c r="K95" i="7"/>
  <c r="O95" i="7" s="1"/>
  <c r="G95" i="7"/>
  <c r="P95" i="7" s="1"/>
  <c r="O94" i="7"/>
  <c r="G94" i="7"/>
  <c r="P94" i="7" s="1"/>
  <c r="O93" i="7"/>
  <c r="G93" i="7"/>
  <c r="P93" i="7" s="1"/>
  <c r="O92" i="7"/>
  <c r="G92" i="7"/>
  <c r="P92" i="7" s="1"/>
  <c r="O91" i="7"/>
  <c r="G91" i="7"/>
  <c r="P91" i="7" s="1"/>
  <c r="O90" i="7"/>
  <c r="G90" i="7"/>
  <c r="P90" i="7" s="1"/>
  <c r="O89" i="7"/>
  <c r="G89" i="7"/>
  <c r="P89" i="7" s="1"/>
  <c r="G88" i="7"/>
  <c r="P88" i="7" s="1"/>
  <c r="N87" i="7"/>
  <c r="M87" i="7"/>
  <c r="L87" i="7"/>
  <c r="I87" i="7"/>
  <c r="H87" i="7"/>
  <c r="O86" i="7"/>
  <c r="G86" i="7"/>
  <c r="O85" i="7"/>
  <c r="G85" i="7"/>
  <c r="P85" i="7" s="1"/>
  <c r="O84" i="7"/>
  <c r="G84" i="7"/>
  <c r="P84" i="7" s="1"/>
  <c r="O83" i="7"/>
  <c r="G83" i="7"/>
  <c r="P83" i="7" s="1"/>
  <c r="O82" i="7"/>
  <c r="G82" i="7"/>
  <c r="O81" i="7"/>
  <c r="G81" i="7"/>
  <c r="O80" i="7"/>
  <c r="G80" i="7"/>
  <c r="O79" i="7"/>
  <c r="G79" i="7"/>
  <c r="P79" i="7" s="1"/>
  <c r="G78" i="7"/>
  <c r="P78" i="7" s="1"/>
  <c r="O77" i="7"/>
  <c r="G77" i="7"/>
  <c r="N76" i="7"/>
  <c r="M76" i="7"/>
  <c r="L76" i="7"/>
  <c r="I76" i="7"/>
  <c r="H76" i="7"/>
  <c r="K74" i="7"/>
  <c r="G75" i="7"/>
  <c r="P75" i="7" s="1"/>
  <c r="N74" i="7"/>
  <c r="M74" i="7"/>
  <c r="L74" i="7"/>
  <c r="I74" i="7"/>
  <c r="H74" i="7"/>
  <c r="G74" i="7"/>
  <c r="O73" i="7"/>
  <c r="G73" i="7"/>
  <c r="P73" i="7" s="1"/>
  <c r="O72" i="7"/>
  <c r="G72" i="7"/>
  <c r="P72" i="7" s="1"/>
  <c r="K71" i="7"/>
  <c r="O71" i="7" s="1"/>
  <c r="G71" i="7"/>
  <c r="P71" i="7" s="1"/>
  <c r="K70" i="7"/>
  <c r="G70" i="7"/>
  <c r="P70" i="7" s="1"/>
  <c r="K69" i="7"/>
  <c r="O69" i="7" s="1"/>
  <c r="G69" i="7"/>
  <c r="O68" i="7"/>
  <c r="G68" i="7"/>
  <c r="P68" i="7" s="1"/>
  <c r="N67" i="7"/>
  <c r="M67" i="7"/>
  <c r="L67" i="7"/>
  <c r="I67" i="7"/>
  <c r="H67" i="7"/>
  <c r="K64" i="7"/>
  <c r="G64" i="7"/>
  <c r="P64" i="7" s="1"/>
  <c r="N63" i="7"/>
  <c r="M63" i="7"/>
  <c r="L63" i="7"/>
  <c r="I63" i="7"/>
  <c r="H63" i="7"/>
  <c r="K62" i="7"/>
  <c r="O62" i="7" s="1"/>
  <c r="H61" i="7"/>
  <c r="G62" i="7"/>
  <c r="P62" i="7" s="1"/>
  <c r="N61" i="7"/>
  <c r="M61" i="7"/>
  <c r="L61" i="7"/>
  <c r="I61" i="7"/>
  <c r="G61" i="7"/>
  <c r="K60" i="7"/>
  <c r="K59" i="7" s="1"/>
  <c r="G60" i="7"/>
  <c r="P60" i="7" s="1"/>
  <c r="N59" i="7"/>
  <c r="M59" i="7"/>
  <c r="L59" i="7"/>
  <c r="I59" i="7"/>
  <c r="H59" i="7"/>
  <c r="O58" i="7"/>
  <c r="G58" i="7"/>
  <c r="O57" i="7"/>
  <c r="G57" i="7"/>
  <c r="P57" i="7" s="1"/>
  <c r="O56" i="7"/>
  <c r="G56" i="7"/>
  <c r="P56" i="7" s="1"/>
  <c r="G55" i="7"/>
  <c r="P55" i="7" s="1"/>
  <c r="N54" i="7"/>
  <c r="L54" i="7"/>
  <c r="I54" i="7"/>
  <c r="H54" i="7"/>
  <c r="G54" i="7"/>
  <c r="K53" i="7"/>
  <c r="O53" i="7" s="1"/>
  <c r="G53" i="7"/>
  <c r="P53" i="7" s="1"/>
  <c r="O52" i="7"/>
  <c r="G52" i="7"/>
  <c r="P52" i="7" s="1"/>
  <c r="K51" i="7"/>
  <c r="O51" i="7" s="1"/>
  <c r="G51" i="7"/>
  <c r="P51" i="7" s="1"/>
  <c r="O50" i="7"/>
  <c r="G50" i="7"/>
  <c r="O49" i="7"/>
  <c r="G49" i="7"/>
  <c r="P49" i="7" s="1"/>
  <c r="O48" i="7"/>
  <c r="G48" i="7"/>
  <c r="P48" i="7" s="1"/>
  <c r="O47" i="7"/>
  <c r="G47" i="7"/>
  <c r="G46" i="7"/>
  <c r="N45" i="7"/>
  <c r="M45" i="7"/>
  <c r="L45" i="7"/>
  <c r="I45" i="7"/>
  <c r="H45" i="7"/>
  <c r="O44" i="7"/>
  <c r="G44" i="7"/>
  <c r="P44" i="7" s="1"/>
  <c r="O43" i="7"/>
  <c r="G43" i="7"/>
  <c r="P43" i="7" s="1"/>
  <c r="O42" i="7"/>
  <c r="G42" i="7"/>
  <c r="P42" i="7" s="1"/>
  <c r="O41" i="7"/>
  <c r="G41" i="7"/>
  <c r="P41" i="7" s="1"/>
  <c r="O40" i="7"/>
  <c r="G40" i="7"/>
  <c r="K39" i="7"/>
  <c r="O39" i="7" s="1"/>
  <c r="G39" i="7"/>
  <c r="P39" i="7" s="1"/>
  <c r="O38" i="7"/>
  <c r="G38" i="7"/>
  <c r="P38" i="7" s="1"/>
  <c r="O37" i="7"/>
  <c r="G37" i="7"/>
  <c r="P37" i="7" s="1"/>
  <c r="O36" i="7"/>
  <c r="G36" i="7"/>
  <c r="P36" i="7" s="1"/>
  <c r="N35" i="7"/>
  <c r="M35" i="7"/>
  <c r="L35" i="7"/>
  <c r="I35" i="7"/>
  <c r="O30" i="7"/>
  <c r="G30" i="7"/>
  <c r="N29" i="7"/>
  <c r="N28" i="7" s="1"/>
  <c r="M29" i="7"/>
  <c r="M28" i="7" s="1"/>
  <c r="L29" i="7"/>
  <c r="L28" i="7" s="1"/>
  <c r="K29" i="7"/>
  <c r="I29" i="7"/>
  <c r="I28" i="7" s="1"/>
  <c r="H28" i="7"/>
  <c r="O26" i="7"/>
  <c r="G26" i="7"/>
  <c r="O25" i="7"/>
  <c r="G25" i="7"/>
  <c r="P25" i="7" s="1"/>
  <c r="O24" i="7"/>
  <c r="G24" i="7"/>
  <c r="N23" i="7"/>
  <c r="N22" i="7" s="1"/>
  <c r="M23" i="7"/>
  <c r="M22" i="7" s="1"/>
  <c r="L23" i="7"/>
  <c r="L22" i="7" s="1"/>
  <c r="I23" i="7"/>
  <c r="I22" i="7" s="1"/>
  <c r="G23" i="7"/>
  <c r="G22" i="7"/>
  <c r="K18" i="7"/>
  <c r="G20" i="7"/>
  <c r="O19" i="7"/>
  <c r="G19" i="7"/>
  <c r="M18" i="7"/>
  <c r="M17" i="7" s="1"/>
  <c r="L18" i="7"/>
  <c r="L17" i="7" s="1"/>
  <c r="I18" i="7"/>
  <c r="I17" i="7" s="1"/>
  <c r="G18" i="7"/>
  <c r="G17" i="7"/>
  <c r="K14" i="7"/>
  <c r="G15" i="7"/>
  <c r="P15" i="7" s="1"/>
  <c r="M14" i="7"/>
  <c r="M13" i="7" s="1"/>
  <c r="L14" i="7"/>
  <c r="L13" i="7" s="1"/>
  <c r="I13" i="7"/>
  <c r="G14" i="7"/>
  <c r="N13" i="7"/>
  <c r="H13" i="7"/>
  <c r="O11" i="7"/>
  <c r="K10" i="7"/>
  <c r="G11" i="7"/>
  <c r="P11" i="7" s="1"/>
  <c r="M10" i="7"/>
  <c r="M9" i="7" s="1"/>
  <c r="L10" i="7"/>
  <c r="L9" i="7" s="1"/>
  <c r="I10" i="7"/>
  <c r="I9" i="7" s="1"/>
  <c r="N9" i="7"/>
  <c r="H9" i="7"/>
  <c r="J163" i="7" l="1"/>
  <c r="O117" i="7"/>
  <c r="K115" i="7"/>
  <c r="O181" i="7"/>
  <c r="J122" i="7"/>
  <c r="J164" i="7"/>
  <c r="O18" i="7"/>
  <c r="Q18" i="7" s="1"/>
  <c r="J86" i="7"/>
  <c r="Q132" i="7"/>
  <c r="Q133" i="7"/>
  <c r="Q134" i="7"/>
  <c r="J166" i="7"/>
  <c r="Q131" i="7"/>
  <c r="Q112" i="7"/>
  <c r="O59" i="7"/>
  <c r="Q57" i="7"/>
  <c r="L142" i="7"/>
  <c r="J165" i="7"/>
  <c r="N7" i="7"/>
  <c r="N34" i="7"/>
  <c r="N159" i="7"/>
  <c r="N190" i="7" s="1"/>
  <c r="O185" i="7"/>
  <c r="O60" i="7"/>
  <c r="Q60" i="7" s="1"/>
  <c r="K168" i="7"/>
  <c r="O168" i="7" s="1"/>
  <c r="Q168" i="7" s="1"/>
  <c r="Q102" i="7"/>
  <c r="G181" i="7"/>
  <c r="P181" i="7" s="1"/>
  <c r="O74" i="7"/>
  <c r="Q74" i="7" s="1"/>
  <c r="K67" i="7"/>
  <c r="M7" i="7"/>
  <c r="I172" i="7"/>
  <c r="I159" i="7" s="1"/>
  <c r="I190" i="7" s="1"/>
  <c r="L66" i="7"/>
  <c r="M66" i="7"/>
  <c r="M34" i="7"/>
  <c r="Q186" i="7"/>
  <c r="I142" i="7"/>
  <c r="K139" i="7"/>
  <c r="J140" i="7"/>
  <c r="J139" i="7" s="1"/>
  <c r="J138" i="7" s="1"/>
  <c r="Q136" i="7"/>
  <c r="J131" i="7"/>
  <c r="J118" i="7"/>
  <c r="Q114" i="7"/>
  <c r="Q106" i="7"/>
  <c r="J81" i="7"/>
  <c r="J80" i="7"/>
  <c r="O75" i="7"/>
  <c r="J75" i="7" s="1"/>
  <c r="J74" i="7" s="1"/>
  <c r="K54" i="7"/>
  <c r="O54" i="7" s="1"/>
  <c r="Q54" i="7" s="1"/>
  <c r="K45" i="7"/>
  <c r="Q47" i="7"/>
  <c r="Q40" i="7"/>
  <c r="I34" i="7"/>
  <c r="J30" i="7"/>
  <c r="J29" i="7" s="1"/>
  <c r="J28" i="7" s="1"/>
  <c r="J26" i="7"/>
  <c r="I7" i="7"/>
  <c r="K17" i="7"/>
  <c r="O17" i="7" s="1"/>
  <c r="Q17" i="7" s="1"/>
  <c r="O14" i="7"/>
  <c r="Q14" i="7" s="1"/>
  <c r="K13" i="7"/>
  <c r="O13" i="7" s="1"/>
  <c r="O15" i="7"/>
  <c r="J15" i="7" s="1"/>
  <c r="J14" i="7" s="1"/>
  <c r="J13" i="7" s="1"/>
  <c r="H66" i="7"/>
  <c r="Q96" i="7"/>
  <c r="G129" i="7"/>
  <c r="P129" i="7" s="1"/>
  <c r="J89" i="7"/>
  <c r="J84" i="7"/>
  <c r="P122" i="7"/>
  <c r="Q89" i="7"/>
  <c r="J44" i="7"/>
  <c r="Q80" i="7"/>
  <c r="J107" i="7"/>
  <c r="P118" i="7"/>
  <c r="J121" i="7"/>
  <c r="Q107" i="7"/>
  <c r="Q118" i="7"/>
  <c r="Q121" i="7"/>
  <c r="J24" i="7"/>
  <c r="Q52" i="7"/>
  <c r="J52" i="7"/>
  <c r="J134" i="7"/>
  <c r="P80" i="7"/>
  <c r="J116" i="7"/>
  <c r="J96" i="7"/>
  <c r="J102" i="7"/>
  <c r="J94" i="7"/>
  <c r="P40" i="7"/>
  <c r="P54" i="7"/>
  <c r="G67" i="7"/>
  <c r="P67" i="7" s="1"/>
  <c r="J83" i="7"/>
  <c r="J111" i="7"/>
  <c r="J71" i="7"/>
  <c r="J79" i="7"/>
  <c r="P114" i="7"/>
  <c r="P130" i="7"/>
  <c r="J36" i="7"/>
  <c r="Q68" i="7"/>
  <c r="Q71" i="7"/>
  <c r="Q81" i="7"/>
  <c r="Q83" i="7"/>
  <c r="Q93" i="7"/>
  <c r="P106" i="7"/>
  <c r="P136" i="7"/>
  <c r="Q165" i="7"/>
  <c r="J135" i="7"/>
  <c r="P139" i="7"/>
  <c r="J132" i="7"/>
  <c r="J47" i="7"/>
  <c r="J68" i="7"/>
  <c r="J114" i="7"/>
  <c r="J73" i="7"/>
  <c r="J106" i="7"/>
  <c r="J136" i="7"/>
  <c r="Q36" i="7"/>
  <c r="P47" i="7"/>
  <c r="P81" i="7"/>
  <c r="J85" i="7"/>
  <c r="P165" i="7"/>
  <c r="Q49" i="7"/>
  <c r="Q73" i="7"/>
  <c r="Q85" i="7"/>
  <c r="Q122" i="7"/>
  <c r="Q169" i="7"/>
  <c r="J202" i="7"/>
  <c r="J201" i="7" s="1"/>
  <c r="J200" i="7" s="1"/>
  <c r="J198" i="7" s="1"/>
  <c r="J11" i="7"/>
  <c r="J10" i="7" s="1"/>
  <c r="J9" i="7" s="1"/>
  <c r="Q51" i="7"/>
  <c r="J51" i="7"/>
  <c r="J101" i="7"/>
  <c r="Q101" i="7"/>
  <c r="Q53" i="7"/>
  <c r="J53" i="7"/>
  <c r="J105" i="7"/>
  <c r="Q105" i="7"/>
  <c r="P19" i="7"/>
  <c r="H17" i="7"/>
  <c r="J39" i="7"/>
  <c r="Q39" i="7"/>
  <c r="J95" i="7"/>
  <c r="Q95" i="7"/>
  <c r="P14" i="7"/>
  <c r="H22" i="7"/>
  <c r="P24" i="7"/>
  <c r="J37" i="7"/>
  <c r="P50" i="7"/>
  <c r="J50" i="7"/>
  <c r="J91" i="7"/>
  <c r="Q91" i="7"/>
  <c r="O130" i="7"/>
  <c r="K129" i="7"/>
  <c r="H192" i="7"/>
  <c r="Q37" i="7"/>
  <c r="K61" i="7"/>
  <c r="O61" i="7" s="1"/>
  <c r="Q61" i="7" s="1"/>
  <c r="Q120" i="7"/>
  <c r="Q44" i="7"/>
  <c r="J48" i="7"/>
  <c r="Q48" i="7"/>
  <c r="Q84" i="7"/>
  <c r="Q103" i="7"/>
  <c r="Q108" i="7"/>
  <c r="J108" i="7"/>
  <c r="Q116" i="7"/>
  <c r="L7" i="7"/>
  <c r="O20" i="7"/>
  <c r="Q25" i="7"/>
  <c r="J25" i="7"/>
  <c r="Q38" i="7"/>
  <c r="J38" i="7"/>
  <c r="O70" i="7"/>
  <c r="Q79" i="7"/>
  <c r="Q98" i="7"/>
  <c r="J98" i="7"/>
  <c r="O162" i="7"/>
  <c r="K161" i="7"/>
  <c r="F7" i="7"/>
  <c r="H34" i="7"/>
  <c r="G35" i="7"/>
  <c r="P35" i="7" s="1"/>
  <c r="N66" i="7"/>
  <c r="O115" i="7"/>
  <c r="Q115" i="7" s="1"/>
  <c r="H142" i="7"/>
  <c r="J62" i="7"/>
  <c r="J61" i="7" s="1"/>
  <c r="Q62" i="7"/>
  <c r="J110" i="7"/>
  <c r="Q110" i="7"/>
  <c r="G145" i="7"/>
  <c r="P145" i="7" s="1"/>
  <c r="O150" i="7"/>
  <c r="K149" i="7"/>
  <c r="O10" i="7"/>
  <c r="K9" i="7"/>
  <c r="O29" i="7"/>
  <c r="K28" i="7"/>
  <c r="O28" i="7" s="1"/>
  <c r="O55" i="7"/>
  <c r="P58" i="7"/>
  <c r="J58" i="7"/>
  <c r="G29" i="7"/>
  <c r="P30" i="7" s="1"/>
  <c r="G28" i="7"/>
  <c r="P28" i="7" s="1"/>
  <c r="O46" i="7"/>
  <c r="J103" i="7"/>
  <c r="O146" i="7"/>
  <c r="K145" i="7"/>
  <c r="Q42" i="7"/>
  <c r="J42" i="7"/>
  <c r="J72" i="7"/>
  <c r="Q72" i="7"/>
  <c r="P20" i="7"/>
  <c r="Q19" i="7"/>
  <c r="J43" i="7"/>
  <c r="Q43" i="7"/>
  <c r="G59" i="7"/>
  <c r="P59" i="7" s="1"/>
  <c r="P69" i="7"/>
  <c r="Q69" i="7"/>
  <c r="Q90" i="7"/>
  <c r="J90" i="7"/>
  <c r="P97" i="7"/>
  <c r="G87" i="7"/>
  <c r="P87" i="7" s="1"/>
  <c r="J99" i="7"/>
  <c r="Q99" i="7"/>
  <c r="J109" i="7"/>
  <c r="Q109" i="7"/>
  <c r="J112" i="7"/>
  <c r="G138" i="7"/>
  <c r="G10" i="7"/>
  <c r="P10" i="7" s="1"/>
  <c r="J19" i="7"/>
  <c r="J41" i="7"/>
  <c r="J57" i="7"/>
  <c r="P61" i="7"/>
  <c r="O64" i="7"/>
  <c r="K63" i="7"/>
  <c r="O63" i="7" s="1"/>
  <c r="J69" i="7"/>
  <c r="J93" i="7"/>
  <c r="J97" i="7"/>
  <c r="Q41" i="7"/>
  <c r="K76" i="7"/>
  <c r="Q117" i="7"/>
  <c r="J117" i="7"/>
  <c r="M142" i="7"/>
  <c r="G162" i="7"/>
  <c r="P162" i="7" s="1"/>
  <c r="P26" i="7"/>
  <c r="J56" i="7"/>
  <c r="G63" i="7"/>
  <c r="P63" i="7" s="1"/>
  <c r="I66" i="7"/>
  <c r="O78" i="7"/>
  <c r="Q97" i="7"/>
  <c r="J113" i="7"/>
  <c r="Q113" i="7"/>
  <c r="G148" i="7"/>
  <c r="P148" i="7" s="1"/>
  <c r="Q170" i="7"/>
  <c r="J170" i="7"/>
  <c r="J169" i="7" s="1"/>
  <c r="J168" i="7" s="1"/>
  <c r="Q11" i="7"/>
  <c r="Q50" i="7"/>
  <c r="Q58" i="7"/>
  <c r="P74" i="7"/>
  <c r="G76" i="7"/>
  <c r="P76" i="7" s="1"/>
  <c r="P77" i="7"/>
  <c r="O88" i="7"/>
  <c r="K87" i="7"/>
  <c r="J119" i="7"/>
  <c r="G180" i="7"/>
  <c r="O201" i="7"/>
  <c r="K200" i="7"/>
  <c r="D7" i="7"/>
  <c r="K23" i="7"/>
  <c r="L34" i="7"/>
  <c r="J40" i="7"/>
  <c r="G45" i="7"/>
  <c r="P45" i="7" s="1"/>
  <c r="P46" i="7"/>
  <c r="J49" i="7"/>
  <c r="Q56" i="7"/>
  <c r="G66" i="7"/>
  <c r="J77" i="7"/>
  <c r="J92" i="7"/>
  <c r="Q92" i="7"/>
  <c r="Q104" i="7"/>
  <c r="J104" i="7"/>
  <c r="Q119" i="7"/>
  <c r="P140" i="7"/>
  <c r="Q140" i="7"/>
  <c r="N142" i="7"/>
  <c r="H168" i="7"/>
  <c r="P169" i="7"/>
  <c r="L176" i="7"/>
  <c r="G201" i="7"/>
  <c r="K35" i="7"/>
  <c r="Q111" i="7"/>
  <c r="J120" i="7"/>
  <c r="H172" i="7"/>
  <c r="J196" i="7"/>
  <c r="J195" i="7" s="1"/>
  <c r="J194" i="7" s="1"/>
  <c r="J192" i="7" s="1"/>
  <c r="G185" i="7"/>
  <c r="P185" i="7" s="1"/>
  <c r="P186" i="7"/>
  <c r="Q77" i="7"/>
  <c r="Q94" i="7"/>
  <c r="P115" i="7"/>
  <c r="G149" i="7"/>
  <c r="P149" i="7" s="1"/>
  <c r="M159" i="7"/>
  <c r="M190" i="7" s="1"/>
  <c r="O195" i="7"/>
  <c r="K194" i="7"/>
  <c r="Q182" i="7"/>
  <c r="G195" i="7"/>
  <c r="P195" i="7" s="1"/>
  <c r="Q196" i="7"/>
  <c r="J182" i="7"/>
  <c r="J60" i="7" l="1"/>
  <c r="J59" i="7" s="1"/>
  <c r="J115" i="7"/>
  <c r="J162" i="7"/>
  <c r="J161" i="7" s="1"/>
  <c r="Q15" i="7"/>
  <c r="Q59" i="7"/>
  <c r="Q181" i="7"/>
  <c r="L32" i="7"/>
  <c r="L157" i="7" s="1"/>
  <c r="H7" i="7"/>
  <c r="N32" i="7"/>
  <c r="N157" i="7" s="1"/>
  <c r="N204" i="7" s="1"/>
  <c r="Q75" i="7"/>
  <c r="J23" i="7"/>
  <c r="J22" i="7" s="1"/>
  <c r="M32" i="7"/>
  <c r="M157" i="7" s="1"/>
  <c r="M204" i="7" s="1"/>
  <c r="O139" i="7"/>
  <c r="Q139" i="7" s="1"/>
  <c r="K138" i="7"/>
  <c r="O138" i="7" s="1"/>
  <c r="Q138" i="7" s="1"/>
  <c r="K66" i="7"/>
  <c r="O66" i="7" s="1"/>
  <c r="Q66" i="7" s="1"/>
  <c r="I32" i="7"/>
  <c r="I157" i="7" s="1"/>
  <c r="I204" i="7" s="1"/>
  <c r="P66" i="7"/>
  <c r="Q63" i="7"/>
  <c r="Q28" i="7"/>
  <c r="Q29" i="7"/>
  <c r="Q185" i="7"/>
  <c r="Q10" i="7"/>
  <c r="H32" i="7"/>
  <c r="Q20" i="7"/>
  <c r="J20" i="7"/>
  <c r="J18" i="7" s="1"/>
  <c r="J17" i="7" s="1"/>
  <c r="G176" i="7"/>
  <c r="P176" i="7" s="1"/>
  <c r="Q150" i="7"/>
  <c r="J150" i="7"/>
  <c r="J149" i="7" s="1"/>
  <c r="J148" i="7" s="1"/>
  <c r="K159" i="7"/>
  <c r="K190" i="7" s="1"/>
  <c r="O161" i="7"/>
  <c r="G13" i="7"/>
  <c r="E7" i="7"/>
  <c r="O9" i="7"/>
  <c r="Q162" i="7"/>
  <c r="O176" i="7"/>
  <c r="L175" i="7"/>
  <c r="K22" i="7"/>
  <c r="O22" i="7" s="1"/>
  <c r="Q22" i="7" s="1"/>
  <c r="O23" i="7"/>
  <c r="Q23" i="7" s="1"/>
  <c r="J88" i="7"/>
  <c r="J87" i="7" s="1"/>
  <c r="O87" i="7"/>
  <c r="Q87" i="7" s="1"/>
  <c r="Q88" i="7"/>
  <c r="G144" i="7"/>
  <c r="J35" i="7"/>
  <c r="K192" i="7"/>
  <c r="O194" i="7"/>
  <c r="K144" i="7"/>
  <c r="O145" i="7"/>
  <c r="Q145" i="7" s="1"/>
  <c r="G161" i="7"/>
  <c r="Q70" i="7"/>
  <c r="J70" i="7"/>
  <c r="J67" i="7" s="1"/>
  <c r="O67" i="7"/>
  <c r="Q67" i="7" s="1"/>
  <c r="P138" i="7"/>
  <c r="Q46" i="7"/>
  <c r="O45" i="7"/>
  <c r="Q45" i="7" s="1"/>
  <c r="J46" i="7"/>
  <c r="J45" i="7" s="1"/>
  <c r="O149" i="7"/>
  <c r="Q149" i="7" s="1"/>
  <c r="K148" i="7"/>
  <c r="O148" i="7" s="1"/>
  <c r="Q148" i="7" s="1"/>
  <c r="G34" i="7"/>
  <c r="P34" i="7" s="1"/>
  <c r="G194" i="7"/>
  <c r="G32" i="7"/>
  <c r="J180" i="7"/>
  <c r="Q78" i="7"/>
  <c r="J78" i="7"/>
  <c r="J76" i="7" s="1"/>
  <c r="Q195" i="7"/>
  <c r="O76" i="7"/>
  <c r="Q76" i="7" s="1"/>
  <c r="K34" i="7"/>
  <c r="O35" i="7"/>
  <c r="Q35" i="7" s="1"/>
  <c r="K198" i="7"/>
  <c r="O200" i="7"/>
  <c r="O198" i="7" s="1"/>
  <c r="C7" i="7"/>
  <c r="G9" i="7"/>
  <c r="P9" i="7" s="1"/>
  <c r="J146" i="7"/>
  <c r="J145" i="7" s="1"/>
  <c r="J144" i="7" s="1"/>
  <c r="Q146" i="7"/>
  <c r="P29" i="7"/>
  <c r="J130" i="7"/>
  <c r="J129" i="7" s="1"/>
  <c r="O129" i="7"/>
  <c r="Q129" i="7" s="1"/>
  <c r="Q130" i="7"/>
  <c r="P22" i="7"/>
  <c r="P23" i="7"/>
  <c r="P18" i="7"/>
  <c r="P17" i="7"/>
  <c r="G200" i="7"/>
  <c r="G198" i="7" s="1"/>
  <c r="P168" i="7"/>
  <c r="H159" i="7"/>
  <c r="Q64" i="7"/>
  <c r="J64" i="7"/>
  <c r="J63" i="7" s="1"/>
  <c r="J55" i="7"/>
  <c r="J54" i="7" s="1"/>
  <c r="Q55" i="7"/>
  <c r="J7" i="7" l="1"/>
  <c r="H157" i="7"/>
  <c r="J34" i="7"/>
  <c r="K32" i="7"/>
  <c r="O32" i="7" s="1"/>
  <c r="Q32" i="7" s="1"/>
  <c r="O34" i="7"/>
  <c r="Q34" i="7" s="1"/>
  <c r="P161" i="7"/>
  <c r="L174" i="7"/>
  <c r="O175" i="7"/>
  <c r="Q161" i="7"/>
  <c r="J142" i="7"/>
  <c r="G192" i="7"/>
  <c r="P192" i="7" s="1"/>
  <c r="P194" i="7"/>
  <c r="J176" i="7"/>
  <c r="Q176" i="7"/>
  <c r="K142" i="7"/>
  <c r="O144" i="7"/>
  <c r="G7" i="7"/>
  <c r="Q9" i="7"/>
  <c r="P32" i="7"/>
  <c r="P13" i="7"/>
  <c r="Q13" i="7"/>
  <c r="G142" i="7"/>
  <c r="P142" i="7" s="1"/>
  <c r="P144" i="7"/>
  <c r="H190" i="7"/>
  <c r="J66" i="7"/>
  <c r="Q194" i="7"/>
  <c r="O192" i="7"/>
  <c r="Q192" i="7" s="1"/>
  <c r="K7" i="7"/>
  <c r="G175" i="7"/>
  <c r="P175" i="7" s="1"/>
  <c r="H204" i="7" l="1"/>
  <c r="L173" i="7"/>
  <c r="L172" i="7" s="1"/>
  <c r="O172" i="7" s="1"/>
  <c r="O174" i="7"/>
  <c r="G157" i="7"/>
  <c r="P7" i="7"/>
  <c r="G174" i="7"/>
  <c r="J32" i="7"/>
  <c r="J157" i="7" s="1"/>
  <c r="Q144" i="7"/>
  <c r="O142" i="7"/>
  <c r="Q142" i="7" s="1"/>
  <c r="K157" i="7"/>
  <c r="K204" i="7" s="1"/>
  <c r="O7" i="7"/>
  <c r="Q175" i="7"/>
  <c r="J175" i="7"/>
  <c r="P174" i="7" l="1"/>
  <c r="G173" i="7"/>
  <c r="P173" i="7" s="1"/>
  <c r="G172" i="7"/>
  <c r="Q7" i="7"/>
  <c r="O157" i="7"/>
  <c r="P157" i="7"/>
  <c r="J174" i="7"/>
  <c r="Q174" i="7"/>
  <c r="O173" i="7"/>
  <c r="L159" i="7"/>
  <c r="L190" i="7" s="1"/>
  <c r="L204" i="7" s="1"/>
  <c r="J173" i="7" l="1"/>
  <c r="J172" i="7" s="1"/>
  <c r="J159" i="7" s="1"/>
  <c r="J190" i="7" s="1"/>
  <c r="Q157" i="7"/>
  <c r="Q172" i="7"/>
  <c r="O159" i="7"/>
  <c r="P172" i="7"/>
  <c r="G159" i="7"/>
  <c r="Q173" i="7"/>
  <c r="G190" i="7" l="1"/>
  <c r="P159" i="7"/>
  <c r="Q159" i="7"/>
  <c r="O190" i="7"/>
  <c r="P190" i="7" l="1"/>
  <c r="G204" i="7"/>
  <c r="P204" i="7" s="1"/>
  <c r="Q190" i="7"/>
  <c r="O204" i="7"/>
  <c r="Q204" i="7" l="1"/>
  <c r="J204" i="7"/>
</calcChain>
</file>

<file path=xl/sharedStrings.xml><?xml version="1.0" encoding="utf-8"?>
<sst xmlns="http://schemas.openxmlformats.org/spreadsheetml/2006/main" count="244" uniqueCount="172">
  <si>
    <t>Član 2.</t>
  </si>
  <si>
    <t>Prihodi, primici i finansiranje</t>
  </si>
  <si>
    <t>Ekonomski kod</t>
  </si>
  <si>
    <t>Opis ekonomskog koda</t>
  </si>
  <si>
    <t xml:space="preserve">Povećanje/  Smanjenje Budžeta </t>
  </si>
  <si>
    <t>Indeks %</t>
  </si>
  <si>
    <t>UKUPNO</t>
  </si>
  <si>
    <t>1</t>
  </si>
  <si>
    <t>2</t>
  </si>
  <si>
    <t>11=4/3</t>
  </si>
  <si>
    <t>12=10/3</t>
  </si>
  <si>
    <t>71</t>
  </si>
  <si>
    <t>PRIHODI OD POREZA</t>
  </si>
  <si>
    <t>Porezi na dobit pojedinaca i preduzeća</t>
  </si>
  <si>
    <t xml:space="preserve">Porez na dobit banaka i dr. fin. org. druš. za osig. I reos. imovin. i lica, pr. lica iz obl. el. poš. i tel.   </t>
  </si>
  <si>
    <t xml:space="preserve">Prihodi od indirektnih poreza koji pripadaju Federaciji </t>
  </si>
  <si>
    <t>Prihodi od indirektnih poreza na ime finansiranja relevantnog duga</t>
  </si>
  <si>
    <t>Ostali porezi</t>
  </si>
  <si>
    <t>Poseban porez na plaću za zaštitu od prirodnih i drugih nesreća (zaostale obaveze)</t>
  </si>
  <si>
    <t>Poseban porez za zaštitu od prirodnih i drugih nesreća po osnovu ugovora o djelu i povremenih i privremenih poslova (zaostale obaveze)</t>
  </si>
  <si>
    <t>Prihodi po osnovu zaostalih obaveza</t>
  </si>
  <si>
    <t>NEPOREZNI PRIHODI</t>
  </si>
  <si>
    <t>721</t>
  </si>
  <si>
    <t>Prihodi od poduzetničkih aktivnosti i imovine i prihodi od pozitivnih kursnih razlika</t>
  </si>
  <si>
    <t>Prihodi od nefinansijskih javnih preduzeća i finansijskih javnih institucija</t>
  </si>
  <si>
    <t>Prihodi od dividendi i udjela u profitu u javnim preduzećima i finansijskim institucijama</t>
  </si>
  <si>
    <t>Prihodi od davanja prava na eksploataciju naftnih resursa</t>
  </si>
  <si>
    <t>Prihodi korisnika - Civilna avijacija</t>
  </si>
  <si>
    <t>Prihodi od finansijske i nematerijalne imovine</t>
  </si>
  <si>
    <t>Prihodi od iznajmljivanja ostale nematerijalne imovine</t>
  </si>
  <si>
    <t>Povrat anuiteta od krajnjih korisnika za otplatu kredita</t>
  </si>
  <si>
    <t>Ostali prihodi od imovine</t>
  </si>
  <si>
    <t>Prihodi od kamate na depozite u banci</t>
  </si>
  <si>
    <t>721214</t>
  </si>
  <si>
    <t>Prihodi od GSM licence</t>
  </si>
  <si>
    <t>Prihodi od kamata na investirana javna sredstva</t>
  </si>
  <si>
    <t>Ostali prihodi od finansijske i nematerijalne imovine</t>
  </si>
  <si>
    <t>Prihodi od zakupa</t>
  </si>
  <si>
    <t>Prihodi ostvareni od prometa Lutrije BiH</t>
  </si>
  <si>
    <t>Prihodi ostvareni prodajom stanova</t>
  </si>
  <si>
    <t>Kamate primljene od pozajmica i učešća u kapitalu</t>
  </si>
  <si>
    <t>Kamate primljene od pozajmica Državi</t>
  </si>
  <si>
    <t>Kamate primljene od pozajmica domaćim finansijskim institucijama</t>
  </si>
  <si>
    <t>Kamate primljene od drugih domaćih pozajmica</t>
  </si>
  <si>
    <t>Prihodi od privatizacije</t>
  </si>
  <si>
    <t>Prihodi po osnovu premije i provizije za izdatu garanciju</t>
  </si>
  <si>
    <t>Naknade i takse i prihodi od pružanja javnih usluga</t>
  </si>
  <si>
    <t>Administrativne takse</t>
  </si>
  <si>
    <t>Takse za detašmane</t>
  </si>
  <si>
    <t>Federalne administrativne takse u gotovom novcu</t>
  </si>
  <si>
    <t>Putničke takse - naknade za unapređenje avioprometa u Federaciji biH</t>
  </si>
  <si>
    <t>Posebna taksa za izmirenje duga za isporuku prirodnog gasa</t>
  </si>
  <si>
    <t>Taksa za uspostavu naftnih derivata</t>
  </si>
  <si>
    <t>Sudske takse</t>
  </si>
  <si>
    <t>Ostale budžetske naknade</t>
  </si>
  <si>
    <t>Federalne takse i naknade za pokriće troškova kontrole kvalit. poljopr. proizv. u vanjskom prometu</t>
  </si>
  <si>
    <t>Nakn za pokrivanje tr i utvrđivanje zdrav. ispravnosti životnih namirnica i predm. opšte. upotrebe</t>
  </si>
  <si>
    <t xml:space="preserve">Naknade troškova branilaca po službenoj dužnosti </t>
  </si>
  <si>
    <t>Naknade ostalih troškova krivičnog postupka</t>
  </si>
  <si>
    <t>Naknade za obavljeni tehnički pregled vozila koje pripadaju Federaciji BiH</t>
  </si>
  <si>
    <t>Naknade prislinog izvršenja putem drugih lica</t>
  </si>
  <si>
    <t>Federalna naknada za obavljene obavezne kontrole</t>
  </si>
  <si>
    <t>Naknada za opće korisne funkcije šuma</t>
  </si>
  <si>
    <t>Naknade za priređivanje igara na sreću koje pripadaju Budžetu Federacije BiH</t>
  </si>
  <si>
    <t>Posebne naknade i takse</t>
  </si>
  <si>
    <t>Federalna naknada za uvjerenje o veterinarsko zdravstvenom stanju životinja iz uvoza</t>
  </si>
  <si>
    <t>Federalne naknade za obavezni zdravstveni pregled bilja u prometu</t>
  </si>
  <si>
    <t>Federalne naknade za izvršeni veterinarsko-sanitarni pregled</t>
  </si>
  <si>
    <t>Federalne naknade za izvršene veterinarsko-sanitarne preglede u zemlji</t>
  </si>
  <si>
    <t>Naknada za korištenje podataka izmjere i katastra</t>
  </si>
  <si>
    <t>Naknada za korištenje usluga premjera i katastra</t>
  </si>
  <si>
    <t>Naknada za troškove postupka distribucije bilateralnih transportnih dozvola dodijeljenih domaćim prevoznicima</t>
  </si>
  <si>
    <t xml:space="preserve">Naknade po osnovi teh pregleda građevina i po osnovi stručnih ispita </t>
  </si>
  <si>
    <t>Naknada za sigurnost plovidbe koju plaćaju strana plovila u teritorijalnim vodama BiH</t>
  </si>
  <si>
    <t xml:space="preserve">Naknade za korištenje opće korisnih funkcija šuma </t>
  </si>
  <si>
    <t>Naknada za korištenje objekata sigurnosti u unutr. i terotor. vodama BiH</t>
  </si>
  <si>
    <t>Posebna naknada za zaštitu od prirodnih i drugih nesreća gdje je osnovica zbirni iznos neto plaće za isplatu</t>
  </si>
  <si>
    <t>Naknade za izvršeni pregled zrakoplova</t>
  </si>
  <si>
    <t>Posebna naknada za zaštitu od prirodnih i drugih nesreća gdje je osnovica zbirni iznos neto primanja po osnovu dr. samostalne djelatnosti i povremenog samostalnog rada</t>
  </si>
  <si>
    <t>Naknada za vatrogasne jedinice iz premije osiguranja od autoodgovornosti za vartogasne jedinice</t>
  </si>
  <si>
    <t>Naknada iz funkcionelne premije osiguranja od autoodgovornosti za vatrogasne jedinice</t>
  </si>
  <si>
    <t>Naknada za zajedničke profesionalne vatrogasne jedinice ia premije osiguranja</t>
  </si>
  <si>
    <t>Naknada za zajedničke profesionalne vatrogasne jedinice iz funkcionalne premije</t>
  </si>
  <si>
    <t xml:space="preserve">Naknade za polaganje stručnih ispita </t>
  </si>
  <si>
    <t>Naknade za obrasce koje izdaju kapetanije</t>
  </si>
  <si>
    <t>Naknade za baždarenje čamaca</t>
  </si>
  <si>
    <t>Naknade za pregled čamaca</t>
  </si>
  <si>
    <t>Federalna naknada od izdatih licenci, uvjerenja, certifikata i ostalih stručnih publikacija</t>
  </si>
  <si>
    <t>Naknade od priređivanja igara na sreću</t>
  </si>
  <si>
    <t>Ostale naknade</t>
  </si>
  <si>
    <t>Prihodi od pružanja javnih usluga (prihodi od sopstvenih djelatnosti)</t>
  </si>
  <si>
    <t>Prihodi od pružanja usluga građanima</t>
  </si>
  <si>
    <t>Prihodi od pružanja usluga pravnim licima</t>
  </si>
  <si>
    <t>Prihodi od pružanja usluga drugima</t>
  </si>
  <si>
    <t>Prihodi od naučno istraživačkog rada</t>
  </si>
  <si>
    <t>Prihodi od pružanja usluga drugim nivoima vlasti</t>
  </si>
  <si>
    <t>Vlastiti prihodi</t>
  </si>
  <si>
    <t>Neplanirane uplate - prihodi</t>
  </si>
  <si>
    <t>Ostale neplanirane uplate</t>
  </si>
  <si>
    <t>Novčane kazne (neporeske prirode)</t>
  </si>
  <si>
    <t>Novčane kazne</t>
  </si>
  <si>
    <t>TEKUĆI TRANSFERI I DONACIJE</t>
  </si>
  <si>
    <t xml:space="preserve">Donacije  </t>
  </si>
  <si>
    <t>Donacije od fizičkih i pravnih lica za otklanjanje posljedica prirodne nesreće</t>
  </si>
  <si>
    <t>UKUPNO PRIHODI</t>
  </si>
  <si>
    <t>PRIMICI</t>
  </si>
  <si>
    <t>Kapitalni primici od prodaje stalnih sredstava</t>
  </si>
  <si>
    <t>Primici od prodaje stalnih sredstava</t>
  </si>
  <si>
    <t>Primici od prodaje prometnih vozila</t>
  </si>
  <si>
    <t>Zajmovi primljeni kroz Državu</t>
  </si>
  <si>
    <t>Primici od inostranog zaduživanja</t>
  </si>
  <si>
    <t>Primici od inostranog zaduživanja (direktne obaveze Federacije BiH)</t>
  </si>
  <si>
    <t>Primici od domaćeg zaduživanja</t>
  </si>
  <si>
    <t>Primici od dugoročnih obveznica</t>
  </si>
  <si>
    <t>Primici od trezorskih zapisa</t>
  </si>
  <si>
    <t>UKUPNO FINANSIRANJE</t>
  </si>
  <si>
    <t>Primici od finansijske imovine</t>
  </si>
  <si>
    <t>Prodaja finansijskih potraživanja javnih preduzeća</t>
  </si>
  <si>
    <t>Izvor 10
Sredstva budžeta</t>
  </si>
  <si>
    <t>Izvor 20
Vlastiti prihod</t>
  </si>
  <si>
    <t>Izvor 30
Namjenski prihod</t>
  </si>
  <si>
    <t>Izvor 40
Donacije</t>
  </si>
  <si>
    <t>Prihodi od indirektnih poreza sa jedinstvenog računa</t>
  </si>
  <si>
    <t>Prihodi od pozitivnih kursnih razlika</t>
  </si>
  <si>
    <t>Prihodi od iznajmljivanja zemljišta</t>
  </si>
  <si>
    <t>Prihodi od iznajmljivanja poslovnih prostora</t>
  </si>
  <si>
    <t>Kamate primljene od pozajmica Federaciji</t>
  </si>
  <si>
    <t>Federalna taksa za korištenje autocesta (cestarina)</t>
  </si>
  <si>
    <t>Prihodi od prodaje robe osuđenim osobama</t>
  </si>
  <si>
    <t>Primljeni tekući transferi od ostalih nivoa vlasti i fondova</t>
  </si>
  <si>
    <t>IZVORI SREDSTAVA, OSTVARENI SUFICIT IZ RANIJEG PERIODA</t>
  </si>
  <si>
    <t>Neraspoređeni višak prihoda i rashoda</t>
  </si>
  <si>
    <t>Doprinosi za penzijsko i invalidsko osiguranje</t>
  </si>
  <si>
    <t>Razgraničeni prihodi za namjenska sredstva</t>
  </si>
  <si>
    <t>Kratkoročna razgraničenja</t>
  </si>
  <si>
    <t>Razgraničeni prihodi</t>
  </si>
  <si>
    <t>KRATKOROČNA RAZGRANIČENJA</t>
  </si>
  <si>
    <t>Prihodi od iznajmljivanja vozila</t>
  </si>
  <si>
    <t>*</t>
  </si>
  <si>
    <t>Zajmovi primljeni kroz Državu - Dugoročni Svjetska banka</t>
  </si>
  <si>
    <t>Naknade iz oblasti vodnog prevoza</t>
  </si>
  <si>
    <t>Povrati iz ranijih godina</t>
  </si>
  <si>
    <t>Uplate za prekoračenje troškova</t>
  </si>
  <si>
    <t>Primljene namjenske donacije</t>
  </si>
  <si>
    <t>Donacije od pravnih lica</t>
  </si>
  <si>
    <t>IBRD kredit</t>
  </si>
  <si>
    <t>Naknade za privremeno obustavljanje održavanja polaska ili reda vožnje</t>
  </si>
  <si>
    <t>Uplata anuiteta za date kredite</t>
  </si>
  <si>
    <t>Uplaćene refundacije bolovanja iz ranijih godina</t>
  </si>
  <si>
    <t>Primici od dugoročnog zaduživanja</t>
  </si>
  <si>
    <t>Primici od kratkoročnog zaduživanja</t>
  </si>
  <si>
    <t xml:space="preserve"> </t>
  </si>
  <si>
    <t>Naplate premija</t>
  </si>
  <si>
    <t>Primici od prodaje zemljišta</t>
  </si>
  <si>
    <t>Primici od prodaje zgrada i stambenih objekata</t>
  </si>
  <si>
    <t>Ostali kapitalni primici - SDR MMF</t>
  </si>
  <si>
    <t xml:space="preserve">Primljeni tekući transferi od inostranih vlada </t>
  </si>
  <si>
    <t>Primljeni tekući transferi od inostranih vlada i međunarodnih organizacija</t>
  </si>
  <si>
    <t xml:space="preserve">Zajmovi primljeni kroz Državu - Dugoročni </t>
  </si>
  <si>
    <t xml:space="preserve"> BUDŽET 2024. </t>
  </si>
  <si>
    <t>Izvršenje Budžeta za period I-VI 2024. godine</t>
  </si>
  <si>
    <t>Zajmovi primljeni kroz Državu - Dugoročni EU MFA (WB)</t>
  </si>
  <si>
    <t>Izvršenje Budžeta za period   I-IX 2024. godine</t>
  </si>
  <si>
    <t>Vlastiti javni prihodi od prodaje usluga, pristupa i korištenja</t>
  </si>
  <si>
    <t>Prihodi od prodatih taksenih markica</t>
  </si>
  <si>
    <t>Prihodi od prodaje mjesečnih obrazaca</t>
  </si>
  <si>
    <t>Prihodi od prodatih/izdatih tombolskih kartica</t>
  </si>
  <si>
    <t>Vlastit javni prihodi od ostalih aktivnosti</t>
  </si>
  <si>
    <t>Vlastiti javni prihodi od oglašavanja proizvoda i usluga</t>
  </si>
  <si>
    <t>Primici od domaćih finansijskih institucija</t>
  </si>
  <si>
    <t>SVEUKUPNI PRIHODI, PRIMICI, FINANSIRANJE I RAZGRANIČENJA</t>
  </si>
  <si>
    <t xml:space="preserve">BUDŽET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</si>
</sst>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81A]#,##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theme="0" tint="-0.14999847407452621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ash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11"/>
      </left>
      <right/>
      <top style="thin">
        <color indexed="64"/>
      </top>
      <bottom style="thin">
        <color indexed="64"/>
      </bottom>
      <diagonal/>
    </border>
    <border>
      <left style="dotted">
        <color indexed="1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11"/>
      </bottom>
      <diagonal/>
    </border>
    <border>
      <left/>
      <right style="thin">
        <color indexed="8"/>
      </right>
      <top/>
      <bottom style="dotted">
        <color indexed="11"/>
      </bottom>
      <diagonal/>
    </border>
    <border>
      <left/>
      <right style="dotted">
        <color indexed="11"/>
      </right>
      <top/>
      <bottom style="dotted">
        <color indexed="11"/>
      </bottom>
      <diagonal/>
    </border>
    <border>
      <left style="dotted">
        <color indexed="11"/>
      </left>
      <right style="thin">
        <color indexed="8"/>
      </right>
      <top/>
      <bottom style="dotted">
        <color indexed="11"/>
      </bottom>
      <diagonal/>
    </border>
    <border>
      <left/>
      <right/>
      <top/>
      <bottom style="dotted">
        <color indexed="1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1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dotted">
        <color indexed="1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8"/>
      </top>
      <bottom/>
      <diagonal/>
    </border>
    <border>
      <left/>
      <right style="dotted">
        <color indexed="11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11"/>
      </bottom>
      <diagonal/>
    </border>
    <border>
      <left style="thin">
        <color indexed="64"/>
      </left>
      <right/>
      <top style="dotted">
        <color indexed="11"/>
      </top>
      <bottom style="dotted">
        <color indexed="11"/>
      </bottom>
      <diagonal/>
    </border>
    <border>
      <left/>
      <right style="thin">
        <color indexed="8"/>
      </right>
      <top style="dotted">
        <color indexed="11"/>
      </top>
      <bottom style="dotted">
        <color indexed="11"/>
      </bottom>
      <diagonal/>
    </border>
    <border>
      <left/>
      <right style="dotted">
        <color indexed="11"/>
      </right>
      <top style="dotted">
        <color indexed="11"/>
      </top>
      <bottom style="dotted">
        <color indexed="11"/>
      </bottom>
      <diagonal/>
    </border>
    <border>
      <left/>
      <right/>
      <top style="dotted">
        <color indexed="11"/>
      </top>
      <bottom style="dotted">
        <color indexed="11"/>
      </bottom>
      <diagonal/>
    </border>
    <border>
      <left style="thin">
        <color indexed="8"/>
      </left>
      <right style="thin">
        <color indexed="64"/>
      </right>
      <top style="dotted">
        <color indexed="11"/>
      </top>
      <bottom style="dotted">
        <color indexed="11"/>
      </bottom>
      <diagonal/>
    </border>
    <border>
      <left style="thin">
        <color indexed="64"/>
      </left>
      <right style="thin">
        <color indexed="64"/>
      </right>
      <top style="dotted">
        <color indexed="11"/>
      </top>
      <bottom style="dotted">
        <color indexed="11"/>
      </bottom>
      <diagonal/>
    </border>
    <border>
      <left style="dotted">
        <color indexed="11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11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11"/>
      </left>
      <right style="thin">
        <color indexed="64"/>
      </right>
      <top style="thin">
        <color indexed="64"/>
      </top>
      <bottom style="dotted">
        <color indexed="1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11"/>
      </left>
      <right style="dotted">
        <color indexed="11"/>
      </right>
      <top/>
      <bottom style="thin">
        <color indexed="64"/>
      </bottom>
      <diagonal/>
    </border>
    <border>
      <left style="dotted">
        <color indexed="11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dotted">
        <color indexed="11"/>
      </right>
      <top/>
      <bottom style="dotted">
        <color indexed="11"/>
      </bottom>
      <diagonal/>
    </border>
    <border>
      <left style="thin">
        <color indexed="64"/>
      </left>
      <right/>
      <top style="dotted">
        <color indexed="11"/>
      </top>
      <bottom/>
      <diagonal/>
    </border>
    <border>
      <left style="thin">
        <color indexed="64"/>
      </left>
      <right/>
      <top style="dotted">
        <color indexed="11"/>
      </top>
      <bottom style="thin">
        <color indexed="64"/>
      </bottom>
      <diagonal/>
    </border>
    <border>
      <left/>
      <right style="thin">
        <color indexed="8"/>
      </right>
      <top style="dotted">
        <color indexed="11"/>
      </top>
      <bottom style="thin">
        <color indexed="64"/>
      </bottom>
      <diagonal/>
    </border>
    <border>
      <left/>
      <right style="dotted">
        <color indexed="11"/>
      </right>
      <top style="dotted">
        <color indexed="11"/>
      </top>
      <bottom style="thin">
        <color indexed="64"/>
      </bottom>
      <diagonal/>
    </border>
    <border>
      <left/>
      <right/>
      <top style="dotted">
        <color indexed="11"/>
      </top>
      <bottom style="thin">
        <color indexed="64"/>
      </bottom>
      <diagonal/>
    </border>
    <border>
      <left/>
      <right style="thin">
        <color indexed="64"/>
      </right>
      <top style="dotted">
        <color indexed="11"/>
      </top>
      <bottom style="thin">
        <color indexed="64"/>
      </bottom>
      <diagonal/>
    </border>
    <border>
      <left style="dotted">
        <color indexed="11"/>
      </left>
      <right style="thin">
        <color indexed="64"/>
      </right>
      <top/>
      <bottom style="dotted">
        <color indexed="11"/>
      </bottom>
      <diagonal/>
    </border>
    <border>
      <left style="thin">
        <color indexed="8"/>
      </left>
      <right style="thin">
        <color indexed="64"/>
      </right>
      <top/>
      <bottom style="dotted">
        <color indexed="11"/>
      </bottom>
      <diagonal/>
    </border>
    <border>
      <left/>
      <right style="thin">
        <color indexed="64"/>
      </right>
      <top/>
      <bottom style="dotted">
        <color indexed="1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11"/>
      </top>
      <bottom style="dotted">
        <color indexed="1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11"/>
      </left>
      <right style="thin">
        <color indexed="64"/>
      </right>
      <top style="dotted">
        <color indexed="11"/>
      </top>
      <bottom style="dotted">
        <color indexed="11"/>
      </bottom>
      <diagonal/>
    </border>
    <border>
      <left style="thin">
        <color indexed="64"/>
      </left>
      <right style="thin">
        <color indexed="64"/>
      </right>
      <top style="dotted">
        <color indexed="11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11"/>
      </top>
      <bottom style="thin">
        <color indexed="64"/>
      </bottom>
      <diagonal/>
    </border>
    <border>
      <left style="thin">
        <color indexed="64"/>
      </left>
      <right style="dotted">
        <color indexed="11"/>
      </right>
      <top/>
      <bottom style="thin">
        <color indexed="64"/>
      </bottom>
      <diagonal/>
    </border>
    <border>
      <left style="dotted">
        <color indexed="11"/>
      </left>
      <right style="thin">
        <color indexed="64"/>
      </right>
      <top/>
      <bottom style="thin">
        <color indexed="64"/>
      </bottom>
      <diagonal/>
    </border>
    <border>
      <left style="dotted">
        <color indexed="11"/>
      </left>
      <right/>
      <top/>
      <bottom/>
      <diagonal/>
    </border>
    <border>
      <left style="dotted">
        <color indexed="11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14">
    <xf numFmtId="0" fontId="0" fillId="0" borderId="0" xfId="0"/>
    <xf numFmtId="0" fontId="4" fillId="0" borderId="0" xfId="0" applyFont="1"/>
    <xf numFmtId="0" fontId="3" fillId="3" borderId="3" xfId="0" applyFont="1" applyFill="1" applyBorder="1" applyAlignment="1" applyProtection="1">
      <alignment horizontal="center" vertical="center" wrapText="1" readingOrder="1"/>
    </xf>
    <xf numFmtId="0" fontId="4" fillId="0" borderId="0" xfId="0" applyFont="1" applyBorder="1"/>
    <xf numFmtId="0" fontId="4" fillId="0" borderId="35" xfId="0" applyFont="1" applyBorder="1"/>
    <xf numFmtId="0" fontId="3" fillId="3" borderId="11" xfId="0" applyFont="1" applyFill="1" applyBorder="1" applyAlignment="1" applyProtection="1">
      <alignment vertical="center" wrapText="1" readingOrder="1"/>
    </xf>
    <xf numFmtId="0" fontId="3" fillId="3" borderId="12" xfId="0" applyFont="1" applyFill="1" applyBorder="1" applyAlignment="1" applyProtection="1">
      <alignment vertical="center" wrapText="1" readingOrder="1"/>
    </xf>
    <xf numFmtId="164" fontId="3" fillId="3" borderId="12" xfId="0" applyNumberFormat="1" applyFont="1" applyFill="1" applyBorder="1" applyAlignment="1" applyProtection="1">
      <alignment horizontal="right" vertical="center" wrapText="1" readingOrder="1"/>
    </xf>
    <xf numFmtId="3" fontId="3" fillId="5" borderId="63" xfId="0" applyNumberFormat="1" applyFont="1" applyFill="1" applyBorder="1" applyAlignment="1" applyProtection="1">
      <alignment horizontal="right" vertical="center" wrapText="1" readingOrder="1"/>
    </xf>
    <xf numFmtId="3" fontId="3" fillId="3" borderId="49" xfId="0" applyNumberFormat="1" applyFont="1" applyFill="1" applyBorder="1" applyAlignment="1" applyProtection="1">
      <alignment horizontal="right" vertical="center" wrapText="1" readingOrder="1"/>
    </xf>
    <xf numFmtId="0" fontId="3" fillId="4" borderId="14" xfId="0" applyFont="1" applyFill="1" applyBorder="1" applyAlignment="1" applyProtection="1">
      <alignment horizontal="left" vertical="center" wrapText="1" readingOrder="1"/>
    </xf>
    <xf numFmtId="0" fontId="3" fillId="4" borderId="15" xfId="0" applyFont="1" applyFill="1" applyBorder="1" applyAlignment="1" applyProtection="1">
      <alignment vertical="center" wrapText="1" readingOrder="1"/>
    </xf>
    <xf numFmtId="164" fontId="3" fillId="0" borderId="16" xfId="0" applyNumberFormat="1" applyFont="1" applyFill="1" applyBorder="1" applyAlignment="1" applyProtection="1">
      <alignment horizontal="right" vertical="center" wrapText="1" readingOrder="1"/>
    </xf>
    <xf numFmtId="164" fontId="3" fillId="4" borderId="16" xfId="0" applyNumberFormat="1" applyFont="1" applyFill="1" applyBorder="1" applyAlignment="1" applyProtection="1">
      <alignment horizontal="right" vertical="center" wrapText="1" readingOrder="1"/>
    </xf>
    <xf numFmtId="164" fontId="3" fillId="4" borderId="34" xfId="0" applyNumberFormat="1" applyFont="1" applyFill="1" applyBorder="1" applyAlignment="1" applyProtection="1">
      <alignment horizontal="right" vertical="center" wrapText="1" readingOrder="1"/>
    </xf>
    <xf numFmtId="164" fontId="3" fillId="4" borderId="3" xfId="0" applyNumberFormat="1" applyFont="1" applyFill="1" applyBorder="1" applyAlignment="1" applyProtection="1">
      <alignment horizontal="right" vertical="center" wrapText="1" readingOrder="1"/>
    </xf>
    <xf numFmtId="3" fontId="2" fillId="4" borderId="34" xfId="0" applyNumberFormat="1" applyFont="1" applyFill="1" applyBorder="1" applyAlignment="1" applyProtection="1">
      <alignment horizontal="right" vertical="center" wrapText="1" readingOrder="1"/>
    </xf>
    <xf numFmtId="3" fontId="2" fillId="4" borderId="3" xfId="0" applyNumberFormat="1" applyFont="1" applyFill="1" applyBorder="1" applyAlignment="1" applyProtection="1">
      <alignment horizontal="right" vertical="center" wrapText="1" readingOrder="1"/>
    </xf>
    <xf numFmtId="0" fontId="2" fillId="2" borderId="19" xfId="0" applyFont="1" applyFill="1" applyBorder="1" applyAlignment="1" applyProtection="1">
      <alignment horizontal="center" vertical="center" wrapText="1" readingOrder="1"/>
    </xf>
    <xf numFmtId="0" fontId="2" fillId="2" borderId="20" xfId="0" applyFont="1" applyFill="1" applyBorder="1" applyAlignment="1" applyProtection="1">
      <alignment vertical="center" wrapText="1" readingOrder="1"/>
    </xf>
    <xf numFmtId="164" fontId="2" fillId="0" borderId="21" xfId="0" applyNumberFormat="1" applyFont="1" applyFill="1" applyBorder="1" applyAlignment="1" applyProtection="1">
      <alignment horizontal="right" vertical="center" wrapText="1" readingOrder="1"/>
    </xf>
    <xf numFmtId="164" fontId="2" fillId="2" borderId="21" xfId="0" applyNumberFormat="1" applyFont="1" applyFill="1" applyBorder="1" applyAlignment="1" applyProtection="1">
      <alignment horizontal="right" vertical="center" wrapText="1" readingOrder="1"/>
    </xf>
    <xf numFmtId="164" fontId="2" fillId="2" borderId="22" xfId="0" applyNumberFormat="1" applyFont="1" applyFill="1" applyBorder="1" applyAlignment="1" applyProtection="1">
      <alignment horizontal="right" vertical="center" wrapText="1" readingOrder="1"/>
    </xf>
    <xf numFmtId="164" fontId="2" fillId="2" borderId="62" xfId="0" applyNumberFormat="1" applyFont="1" applyFill="1" applyBorder="1" applyAlignment="1" applyProtection="1">
      <alignment horizontal="right" vertical="center" wrapText="1" readingOrder="1"/>
    </xf>
    <xf numFmtId="164" fontId="2" fillId="2" borderId="24" xfId="0" applyNumberFormat="1" applyFont="1" applyFill="1" applyBorder="1" applyAlignment="1" applyProtection="1">
      <alignment horizontal="right" vertical="center" wrapText="1" readingOrder="1"/>
    </xf>
    <xf numFmtId="3" fontId="2" fillId="4" borderId="35" xfId="0" applyNumberFormat="1" applyFont="1" applyFill="1" applyBorder="1" applyAlignment="1" applyProtection="1">
      <alignment horizontal="right" vertical="center" wrapText="1" readingOrder="1"/>
    </xf>
    <xf numFmtId="3" fontId="2" fillId="4" borderId="25" xfId="0" applyNumberFormat="1" applyFont="1" applyFill="1" applyBorder="1" applyAlignment="1" applyProtection="1">
      <alignment horizontal="right" vertical="center" wrapText="1" readingOrder="1"/>
    </xf>
    <xf numFmtId="0" fontId="2" fillId="4" borderId="4" xfId="0" applyFont="1" applyFill="1" applyBorder="1" applyAlignment="1" applyProtection="1">
      <alignment horizontal="right" vertical="center" wrapText="1" readingOrder="1"/>
    </xf>
    <xf numFmtId="0" fontId="2" fillId="2" borderId="26" xfId="0" applyFont="1" applyFill="1" applyBorder="1" applyAlignment="1" applyProtection="1">
      <alignment vertical="center" wrapText="1" readingOrder="1"/>
    </xf>
    <xf numFmtId="164" fontId="2" fillId="0" borderId="27" xfId="0" applyNumberFormat="1" applyFont="1" applyFill="1" applyBorder="1" applyAlignment="1" applyProtection="1">
      <alignment horizontal="right" vertical="center" wrapText="1" readingOrder="1"/>
    </xf>
    <xf numFmtId="164" fontId="2" fillId="4" borderId="27" xfId="0" applyNumberFormat="1" applyFont="1" applyFill="1" applyBorder="1" applyAlignment="1" applyProtection="1">
      <alignment horizontal="right" vertical="center" wrapText="1" readingOrder="1"/>
    </xf>
    <xf numFmtId="164" fontId="2" fillId="4" borderId="26" xfId="0" applyNumberFormat="1" applyFont="1" applyFill="1" applyBorder="1" applyAlignment="1" applyProtection="1">
      <alignment horizontal="right" vertical="center" wrapText="1" readingOrder="1"/>
    </xf>
    <xf numFmtId="164" fontId="2" fillId="4" borderId="6" xfId="0" applyNumberFormat="1" applyFont="1" applyFill="1" applyBorder="1" applyAlignment="1" applyProtection="1">
      <alignment horizontal="right" vertical="center" wrapText="1" readingOrder="1"/>
    </xf>
    <xf numFmtId="164" fontId="5" fillId="0" borderId="28" xfId="0" applyNumberFormat="1" applyFont="1" applyBorder="1" applyAlignment="1" applyProtection="1">
      <alignment vertical="center" wrapText="1" readingOrder="1"/>
    </xf>
    <xf numFmtId="3" fontId="2" fillId="4" borderId="6" xfId="0" applyNumberFormat="1" applyFont="1" applyFill="1" applyBorder="1" applyAlignment="1" applyProtection="1">
      <alignment horizontal="right" vertical="center" wrapText="1" readingOrder="1"/>
    </xf>
    <xf numFmtId="3" fontId="2" fillId="4" borderId="28" xfId="0" applyNumberFormat="1" applyFont="1" applyFill="1" applyBorder="1" applyAlignment="1" applyProtection="1">
      <alignment horizontal="right" vertical="center" wrapText="1" readingOrder="1"/>
    </xf>
    <xf numFmtId="0" fontId="2" fillId="2" borderId="0" xfId="0" applyFont="1" applyFill="1" applyProtection="1"/>
    <xf numFmtId="0" fontId="2" fillId="2" borderId="0" xfId="0" applyFont="1" applyFill="1" applyBorder="1" applyProtection="1"/>
    <xf numFmtId="0" fontId="2" fillId="2" borderId="35" xfId="0" applyFont="1" applyFill="1" applyBorder="1" applyProtection="1"/>
    <xf numFmtId="164" fontId="2" fillId="2" borderId="27" xfId="0" applyNumberFormat="1" applyFont="1" applyFill="1" applyBorder="1" applyAlignment="1" applyProtection="1">
      <alignment horizontal="right" vertical="center" wrapText="1" readingOrder="1"/>
    </xf>
    <xf numFmtId="164" fontId="3" fillId="4" borderId="17" xfId="0" applyNumberFormat="1" applyFont="1" applyFill="1" applyBorder="1" applyAlignment="1" applyProtection="1">
      <alignment horizontal="right" vertical="center" wrapText="1" readingOrder="1"/>
    </xf>
    <xf numFmtId="164" fontId="3" fillId="4" borderId="18" xfId="0" applyNumberFormat="1" applyFont="1" applyFill="1" applyBorder="1" applyAlignment="1" applyProtection="1">
      <alignment horizontal="right" vertical="center" wrapText="1" readingOrder="1"/>
    </xf>
    <xf numFmtId="164" fontId="3" fillId="0" borderId="3" xfId="0" applyNumberFormat="1" applyFont="1" applyFill="1" applyBorder="1" applyAlignment="1" applyProtection="1">
      <alignment horizontal="right" vertical="center" wrapText="1" readingOrder="1"/>
    </xf>
    <xf numFmtId="164" fontId="2" fillId="0" borderId="24" xfId="0" applyNumberFormat="1" applyFont="1" applyFill="1" applyBorder="1" applyAlignment="1" applyProtection="1">
      <alignment horizontal="right" vertical="center" wrapText="1" readingOrder="1"/>
    </xf>
    <xf numFmtId="0" fontId="2" fillId="4" borderId="29" xfId="0" applyFont="1" applyFill="1" applyBorder="1" applyAlignment="1" applyProtection="1">
      <alignment horizontal="right" vertical="center" wrapText="1" readingOrder="1"/>
    </xf>
    <xf numFmtId="0" fontId="2" fillId="2" borderId="30" xfId="0" applyFont="1" applyFill="1" applyBorder="1" applyAlignment="1" applyProtection="1">
      <alignment vertical="center" wrapText="1" readingOrder="1"/>
    </xf>
    <xf numFmtId="164" fontId="2" fillId="0" borderId="31" xfId="0" applyNumberFormat="1" applyFont="1" applyFill="1" applyBorder="1" applyAlignment="1" applyProtection="1">
      <alignment horizontal="right" vertical="center" wrapText="1" readingOrder="1"/>
    </xf>
    <xf numFmtId="164" fontId="2" fillId="4" borderId="31" xfId="0" applyNumberFormat="1" applyFont="1" applyFill="1" applyBorder="1" applyAlignment="1" applyProtection="1">
      <alignment horizontal="right" vertical="center" wrapText="1" readingOrder="1"/>
    </xf>
    <xf numFmtId="164" fontId="2" fillId="4" borderId="32" xfId="0" applyNumberFormat="1" applyFont="1" applyFill="1" applyBorder="1" applyAlignment="1" applyProtection="1">
      <alignment horizontal="right" vertical="center" wrapText="1" readingOrder="1"/>
    </xf>
    <xf numFmtId="164" fontId="2" fillId="4" borderId="35" xfId="0" applyNumberFormat="1" applyFont="1" applyFill="1" applyBorder="1" applyAlignment="1" applyProtection="1">
      <alignment horizontal="right" vertical="center" wrapText="1" readingOrder="1"/>
    </xf>
    <xf numFmtId="164" fontId="5" fillId="0" borderId="25" xfId="0" applyNumberFormat="1" applyFont="1" applyFill="1" applyBorder="1" applyAlignment="1" applyProtection="1">
      <alignment vertical="center" wrapText="1" readingOrder="1"/>
    </xf>
    <xf numFmtId="164" fontId="5" fillId="0" borderId="25" xfId="0" applyNumberFormat="1" applyFont="1" applyBorder="1" applyAlignment="1" applyProtection="1">
      <alignment vertical="center" wrapText="1" readingOrder="1"/>
    </xf>
    <xf numFmtId="164" fontId="2" fillId="0" borderId="33" xfId="0" applyNumberFormat="1" applyFont="1" applyFill="1" applyBorder="1" applyAlignment="1" applyProtection="1">
      <alignment horizontal="right" vertical="center" wrapText="1" readingOrder="1"/>
    </xf>
    <xf numFmtId="164" fontId="2" fillId="2" borderId="33" xfId="0" applyNumberFormat="1" applyFont="1" applyFill="1" applyBorder="1" applyAlignment="1" applyProtection="1">
      <alignment horizontal="right" vertical="center" wrapText="1" readingOrder="1"/>
    </xf>
    <xf numFmtId="3" fontId="2" fillId="2" borderId="34" xfId="0" applyNumberFormat="1" applyFont="1" applyFill="1" applyBorder="1" applyAlignment="1" applyProtection="1">
      <alignment horizontal="right" vertical="center" wrapText="1" readingOrder="1"/>
    </xf>
    <xf numFmtId="3" fontId="2" fillId="2" borderId="3" xfId="0" applyNumberFormat="1" applyFont="1" applyFill="1" applyBorder="1" applyAlignment="1" applyProtection="1">
      <alignment horizontal="right" vertical="center" wrapText="1" readingOrder="1"/>
    </xf>
    <xf numFmtId="0" fontId="2" fillId="2" borderId="35" xfId="0" applyFont="1" applyFill="1" applyBorder="1" applyAlignment="1" applyProtection="1">
      <alignment vertical="center" wrapText="1" readingOrder="1"/>
    </xf>
    <xf numFmtId="164" fontId="2" fillId="2" borderId="25" xfId="0" applyNumberFormat="1" applyFont="1" applyFill="1" applyBorder="1" applyAlignment="1" applyProtection="1">
      <alignment horizontal="right" vertical="center" wrapText="1" readingOrder="1"/>
    </xf>
    <xf numFmtId="0" fontId="2" fillId="4" borderId="0" xfId="0" applyFont="1" applyFill="1" applyBorder="1" applyAlignment="1" applyProtection="1">
      <alignment horizontal="right" vertical="center" wrapText="1" readingOrder="1"/>
    </xf>
    <xf numFmtId="0" fontId="2" fillId="2" borderId="0" xfId="0" applyFont="1" applyFill="1" applyBorder="1" applyAlignment="1" applyProtection="1">
      <alignment vertical="center" wrapText="1" readingOrder="1"/>
    </xf>
    <xf numFmtId="164" fontId="2" fillId="4" borderId="0" xfId="0" applyNumberFormat="1" applyFont="1" applyFill="1" applyBorder="1" applyAlignment="1" applyProtection="1">
      <alignment horizontal="right" vertical="center" wrapText="1" readingOrder="1"/>
    </xf>
    <xf numFmtId="164" fontId="5" fillId="2" borderId="0" xfId="0" applyNumberFormat="1" applyFont="1" applyFill="1" applyBorder="1" applyAlignment="1" applyProtection="1">
      <alignment vertical="center" wrapText="1" readingOrder="1"/>
    </xf>
    <xf numFmtId="3" fontId="2" fillId="2" borderId="0" xfId="0" applyNumberFormat="1" applyFont="1" applyFill="1" applyBorder="1" applyAlignment="1" applyProtection="1">
      <alignment horizontal="right" vertical="center" wrapText="1" readingOrder="1"/>
    </xf>
    <xf numFmtId="3" fontId="2" fillId="4" borderId="0" xfId="0" applyNumberFormat="1" applyFont="1" applyFill="1" applyBorder="1" applyAlignment="1" applyProtection="1">
      <alignment horizontal="right" vertical="center" wrapText="1" readingOrder="1"/>
    </xf>
    <xf numFmtId="0" fontId="3" fillId="2" borderId="34" xfId="0" applyFont="1" applyFill="1" applyBorder="1" applyAlignment="1" applyProtection="1">
      <alignment vertical="center" wrapText="1" readingOrder="1"/>
    </xf>
    <xf numFmtId="0" fontId="2" fillId="2" borderId="6" xfId="0" applyFont="1" applyFill="1" applyBorder="1" applyAlignment="1" applyProtection="1">
      <alignment vertical="center" wrapText="1" readingOrder="1"/>
    </xf>
    <xf numFmtId="0" fontId="3" fillId="3" borderId="11" xfId="0" applyFont="1" applyFill="1" applyBorder="1" applyAlignment="1" applyProtection="1">
      <alignment horizontal="left" vertical="center" wrapText="1" readingOrder="1"/>
    </xf>
    <xf numFmtId="164" fontId="3" fillId="4" borderId="14" xfId="0" applyNumberFormat="1" applyFont="1" applyFill="1" applyBorder="1" applyAlignment="1" applyProtection="1">
      <alignment horizontal="right" vertical="center" wrapText="1" readingOrder="1"/>
    </xf>
    <xf numFmtId="164" fontId="2" fillId="2" borderId="23" xfId="0" applyNumberFormat="1" applyFont="1" applyFill="1" applyBorder="1" applyAlignment="1" applyProtection="1">
      <alignment horizontal="right" vertical="center" wrapText="1" readingOrder="1"/>
    </xf>
    <xf numFmtId="164" fontId="2" fillId="2" borderId="36" xfId="0" applyNumberFormat="1" applyFont="1" applyFill="1" applyBorder="1" applyAlignment="1" applyProtection="1">
      <alignment horizontal="right" vertical="center" wrapText="1" readingOrder="1"/>
    </xf>
    <xf numFmtId="0" fontId="2" fillId="4" borderId="32" xfId="0" applyFont="1" applyFill="1" applyBorder="1" applyAlignment="1" applyProtection="1">
      <alignment horizontal="left" vertical="center" wrapText="1" readingOrder="1"/>
    </xf>
    <xf numFmtId="164" fontId="2" fillId="2" borderId="31" xfId="0" applyNumberFormat="1" applyFont="1" applyFill="1" applyBorder="1" applyAlignment="1" applyProtection="1">
      <alignment horizontal="right" vertical="center" wrapText="1" readingOrder="1"/>
    </xf>
    <xf numFmtId="0" fontId="2" fillId="2" borderId="37" xfId="0" applyFont="1" applyFill="1" applyBorder="1" applyAlignment="1" applyProtection="1">
      <alignment horizontal="center" vertical="center" wrapText="1" readingOrder="1"/>
    </xf>
    <xf numFmtId="0" fontId="2" fillId="2" borderId="38" xfId="0" applyFont="1" applyFill="1" applyBorder="1" applyAlignment="1" applyProtection="1">
      <alignment vertical="center" wrapText="1" readingOrder="1"/>
    </xf>
    <xf numFmtId="164" fontId="2" fillId="2" borderId="39" xfId="0" applyNumberFormat="1" applyFont="1" applyFill="1" applyBorder="1" applyAlignment="1" applyProtection="1">
      <alignment horizontal="right" vertical="center" wrapText="1" readingOrder="1"/>
    </xf>
    <xf numFmtId="164" fontId="2" fillId="2" borderId="42" xfId="0" applyNumberFormat="1" applyFont="1" applyFill="1" applyBorder="1" applyAlignment="1" applyProtection="1">
      <alignment horizontal="right" vertical="center" wrapText="1" readingOrder="1"/>
    </xf>
    <xf numFmtId="164" fontId="2" fillId="2" borderId="41" xfId="0" applyNumberFormat="1" applyFont="1" applyFill="1" applyBorder="1" applyAlignment="1" applyProtection="1">
      <alignment horizontal="right" vertical="center" wrapText="1" readingOrder="1"/>
    </xf>
    <xf numFmtId="0" fontId="2" fillId="2" borderId="29" xfId="0" applyFont="1" applyFill="1" applyBorder="1" applyAlignment="1" applyProtection="1">
      <alignment horizontal="right" vertical="center" wrapText="1" readingOrder="1"/>
    </xf>
    <xf numFmtId="0" fontId="2" fillId="2" borderId="32" xfId="0" applyFont="1" applyFill="1" applyBorder="1" applyAlignment="1" applyProtection="1">
      <alignment horizontal="left" vertical="center" wrapText="1" readingOrder="1"/>
    </xf>
    <xf numFmtId="164" fontId="2" fillId="2" borderId="32" xfId="0" applyNumberFormat="1" applyFont="1" applyFill="1" applyBorder="1" applyAlignment="1" applyProtection="1">
      <alignment horizontal="right" vertical="center" wrapText="1" readingOrder="1"/>
    </xf>
    <xf numFmtId="164" fontId="2" fillId="2" borderId="35" xfId="0" applyNumberFormat="1" applyFont="1" applyFill="1" applyBorder="1" applyAlignment="1" applyProtection="1">
      <alignment horizontal="right" vertical="center" wrapText="1" readingOrder="1"/>
    </xf>
    <xf numFmtId="164" fontId="2" fillId="2" borderId="60" xfId="0" applyNumberFormat="1" applyFont="1" applyFill="1" applyBorder="1" applyAlignment="1" applyProtection="1">
      <alignment horizontal="right" vertical="center" wrapText="1" readingOrder="1"/>
    </xf>
    <xf numFmtId="164" fontId="2" fillId="2" borderId="40" xfId="0" applyNumberFormat="1" applyFont="1" applyFill="1" applyBorder="1" applyAlignment="1" applyProtection="1">
      <alignment horizontal="right" vertical="center" wrapText="1" readingOrder="1"/>
    </xf>
    <xf numFmtId="164" fontId="2" fillId="2" borderId="43" xfId="0" applyNumberFormat="1" applyFont="1" applyFill="1" applyBorder="1" applyAlignment="1" applyProtection="1">
      <alignment horizontal="right" vertical="center" wrapText="1" readingOrder="1"/>
    </xf>
    <xf numFmtId="164" fontId="2" fillId="2" borderId="64" xfId="0" applyNumberFormat="1" applyFont="1" applyFill="1" applyBorder="1" applyAlignment="1" applyProtection="1">
      <alignment horizontal="right" vertical="center" wrapText="1" readingOrder="1"/>
    </xf>
    <xf numFmtId="164" fontId="2" fillId="2" borderId="61" xfId="0" applyNumberFormat="1" applyFont="1" applyFill="1" applyBorder="1" applyAlignment="1" applyProtection="1">
      <alignment horizontal="right" vertical="center" wrapText="1" readingOrder="1"/>
    </xf>
    <xf numFmtId="164" fontId="2" fillId="2" borderId="44" xfId="0" applyNumberFormat="1" applyFont="1" applyFill="1" applyBorder="1" applyAlignment="1" applyProtection="1">
      <alignment horizontal="right" vertical="center" wrapText="1" readingOrder="1"/>
    </xf>
    <xf numFmtId="164" fontId="6" fillId="0" borderId="3" xfId="0" applyNumberFormat="1" applyFont="1" applyBorder="1" applyAlignment="1" applyProtection="1">
      <alignment vertical="center" wrapText="1" readingOrder="1"/>
    </xf>
    <xf numFmtId="0" fontId="2" fillId="2" borderId="32" xfId="0" applyFont="1" applyFill="1" applyBorder="1" applyAlignment="1" applyProtection="1">
      <alignment vertical="center" wrapText="1" readingOrder="1"/>
    </xf>
    <xf numFmtId="0" fontId="2" fillId="0" borderId="29" xfId="0" applyFont="1" applyFill="1" applyBorder="1" applyAlignment="1" applyProtection="1">
      <alignment horizontal="right" vertical="center" wrapText="1" readingOrder="1"/>
    </xf>
    <xf numFmtId="0" fontId="2" fillId="0" borderId="32" xfId="0" applyFont="1" applyFill="1" applyBorder="1" applyAlignment="1" applyProtection="1">
      <alignment horizontal="left" vertical="center" wrapText="1" readingOrder="1"/>
    </xf>
    <xf numFmtId="164" fontId="2" fillId="0" borderId="32" xfId="0" applyNumberFormat="1" applyFont="1" applyFill="1" applyBorder="1" applyAlignment="1" applyProtection="1">
      <alignment horizontal="right" vertical="center" wrapText="1" readingOrder="1"/>
    </xf>
    <xf numFmtId="164" fontId="2" fillId="0" borderId="35" xfId="0" applyNumberFormat="1" applyFont="1" applyFill="1" applyBorder="1" applyAlignment="1" applyProtection="1">
      <alignment horizontal="right" vertical="center" wrapText="1" readingOrder="1"/>
    </xf>
    <xf numFmtId="164" fontId="2" fillId="0" borderId="25" xfId="0" applyNumberFormat="1" applyFont="1" applyFill="1" applyBorder="1" applyAlignment="1" applyProtection="1">
      <alignment horizontal="right" vertical="center" wrapText="1" readingOrder="1"/>
    </xf>
    <xf numFmtId="3" fontId="2" fillId="0" borderId="35" xfId="0" applyNumberFormat="1" applyFont="1" applyFill="1" applyBorder="1" applyAlignment="1" applyProtection="1">
      <alignment horizontal="right" vertical="center" wrapText="1" readingOrder="1"/>
    </xf>
    <xf numFmtId="3" fontId="2" fillId="0" borderId="25" xfId="0" applyNumberFormat="1" applyFont="1" applyFill="1" applyBorder="1" applyAlignment="1" applyProtection="1">
      <alignment horizontal="right" vertical="center" wrapText="1" readingOrder="1"/>
    </xf>
    <xf numFmtId="0" fontId="4" fillId="0" borderId="0" xfId="0" applyFont="1" applyFill="1"/>
    <xf numFmtId="164" fontId="2" fillId="4" borderId="43" xfId="0" applyNumberFormat="1" applyFont="1" applyFill="1" applyBorder="1" applyAlignment="1" applyProtection="1">
      <alignment horizontal="right" vertical="center" wrapText="1" readingOrder="1"/>
    </xf>
    <xf numFmtId="164" fontId="2" fillId="2" borderId="0" xfId="0" applyNumberFormat="1" applyFont="1" applyFill="1" applyBorder="1" applyAlignment="1" applyProtection="1">
      <alignment horizontal="right" vertical="center" wrapText="1" readingOrder="1"/>
    </xf>
    <xf numFmtId="164" fontId="2" fillId="2" borderId="66" xfId="0" applyNumberFormat="1" applyFont="1" applyFill="1" applyBorder="1" applyAlignment="1" applyProtection="1">
      <alignment horizontal="right" vertical="center" wrapText="1" readingOrder="1"/>
    </xf>
    <xf numFmtId="0" fontId="2" fillId="4" borderId="26" xfId="0" applyFont="1" applyFill="1" applyBorder="1" applyAlignment="1" applyProtection="1">
      <alignment horizontal="left" vertical="center" wrapText="1" readingOrder="1"/>
    </xf>
    <xf numFmtId="164" fontId="2" fillId="2" borderId="70" xfId="0" applyNumberFormat="1" applyFont="1" applyFill="1" applyBorder="1" applyAlignment="1" applyProtection="1">
      <alignment horizontal="right" vertical="center" wrapText="1" readingOrder="1"/>
    </xf>
    <xf numFmtId="164" fontId="2" fillId="2" borderId="71" xfId="0" applyNumberFormat="1" applyFont="1" applyFill="1" applyBorder="1" applyAlignment="1" applyProtection="1">
      <alignment horizontal="right" vertical="center" wrapText="1" readingOrder="1"/>
    </xf>
    <xf numFmtId="164" fontId="2" fillId="2" borderId="6" xfId="0" applyNumberFormat="1" applyFont="1" applyFill="1" applyBorder="1" applyAlignment="1" applyProtection="1">
      <alignment horizontal="right" vertical="center" wrapText="1" readingOrder="1"/>
    </xf>
    <xf numFmtId="164" fontId="2" fillId="2" borderId="28" xfId="0" applyNumberFormat="1" applyFont="1" applyFill="1" applyBorder="1" applyAlignment="1" applyProtection="1">
      <alignment horizontal="right" vertical="center" wrapText="1" readingOrder="1"/>
    </xf>
    <xf numFmtId="0" fontId="2" fillId="4" borderId="0" xfId="0" applyFont="1" applyFill="1" applyBorder="1" applyAlignment="1" applyProtection="1">
      <alignment horizontal="left" vertical="center" wrapText="1" readingOrder="1"/>
    </xf>
    <xf numFmtId="164" fontId="5" fillId="0" borderId="0" xfId="0" applyNumberFormat="1" applyFont="1" applyBorder="1" applyAlignment="1" applyProtection="1">
      <alignment vertical="center" wrapText="1" readingOrder="1"/>
    </xf>
    <xf numFmtId="0" fontId="3" fillId="3" borderId="0" xfId="0" applyFont="1" applyFill="1" applyBorder="1" applyAlignment="1" applyProtection="1">
      <alignment horizontal="left" vertical="center" wrapText="1" readingOrder="1"/>
    </xf>
    <xf numFmtId="0" fontId="3" fillId="3" borderId="0" xfId="0" applyFont="1" applyFill="1" applyBorder="1" applyAlignment="1" applyProtection="1">
      <alignment vertical="center" wrapText="1" readingOrder="1"/>
    </xf>
    <xf numFmtId="164" fontId="3" fillId="3" borderId="0" xfId="0" applyNumberFormat="1" applyFont="1" applyFill="1" applyBorder="1" applyAlignment="1" applyProtection="1">
      <alignment horizontal="right" vertical="center" wrapText="1" readingOrder="1"/>
    </xf>
    <xf numFmtId="164" fontId="3" fillId="3" borderId="35" xfId="0" applyNumberFormat="1" applyFont="1" applyFill="1" applyBorder="1" applyAlignment="1" applyProtection="1">
      <alignment horizontal="right" vertical="center" wrapText="1" readingOrder="1"/>
    </xf>
    <xf numFmtId="3" fontId="3" fillId="5" borderId="0" xfId="0" applyNumberFormat="1" applyFont="1" applyFill="1" applyBorder="1" applyAlignment="1" applyProtection="1">
      <alignment horizontal="right" vertical="center" wrapText="1" readingOrder="1"/>
    </xf>
    <xf numFmtId="3" fontId="3" fillId="3" borderId="0" xfId="0" applyNumberFormat="1" applyFont="1" applyFill="1" applyBorder="1" applyAlignment="1" applyProtection="1">
      <alignment horizontal="right" vertical="center" wrapText="1" readingOrder="1"/>
    </xf>
    <xf numFmtId="0" fontId="3" fillId="4" borderId="45" xfId="0" applyFont="1" applyFill="1" applyBorder="1" applyAlignment="1" applyProtection="1">
      <alignment vertical="center" wrapText="1" readingOrder="1"/>
    </xf>
    <xf numFmtId="0" fontId="2" fillId="2" borderId="46" xfId="0" applyFont="1" applyFill="1" applyBorder="1" applyAlignment="1" applyProtection="1">
      <alignment horizontal="left" vertical="center" wrapText="1" readingOrder="1"/>
    </xf>
    <xf numFmtId="164" fontId="2" fillId="2" borderId="47" xfId="0" applyNumberFormat="1" applyFont="1" applyFill="1" applyBorder="1" applyAlignment="1" applyProtection="1">
      <alignment horizontal="right" vertical="center" wrapText="1" readingOrder="1"/>
    </xf>
    <xf numFmtId="0" fontId="2" fillId="2" borderId="4" xfId="0" applyFont="1" applyFill="1" applyBorder="1" applyAlignment="1" applyProtection="1">
      <alignment horizontal="right" vertical="center" wrapText="1" readingOrder="1"/>
    </xf>
    <xf numFmtId="0" fontId="2" fillId="2" borderId="26" xfId="0" applyFont="1" applyFill="1" applyBorder="1" applyAlignment="1" applyProtection="1">
      <alignment horizontal="left" vertical="center" wrapText="1" readingOrder="1"/>
    </xf>
    <xf numFmtId="164" fontId="5" fillId="0" borderId="44" xfId="0" applyNumberFormat="1" applyFont="1" applyBorder="1" applyAlignment="1" applyProtection="1">
      <alignment vertical="center" wrapText="1" readingOrder="1"/>
    </xf>
    <xf numFmtId="3" fontId="2" fillId="4" borderId="65" xfId="0" applyNumberFormat="1" applyFont="1" applyFill="1" applyBorder="1" applyAlignment="1" applyProtection="1">
      <alignment horizontal="right" vertical="center" wrapText="1" readingOrder="1"/>
    </xf>
    <xf numFmtId="0" fontId="2" fillId="2" borderId="0" xfId="0" applyFont="1" applyFill="1" applyBorder="1" applyAlignment="1" applyProtection="1">
      <alignment horizontal="left" vertical="center" wrapText="1" readingOrder="1"/>
    </xf>
    <xf numFmtId="0" fontId="2" fillId="2" borderId="48" xfId="0" applyFont="1" applyFill="1" applyBorder="1" applyAlignment="1" applyProtection="1">
      <alignment horizontal="right" vertical="center" wrapText="1" readingOrder="1"/>
    </xf>
    <xf numFmtId="0" fontId="2" fillId="2" borderId="48" xfId="0" applyFont="1" applyFill="1" applyBorder="1" applyAlignment="1" applyProtection="1">
      <alignment horizontal="left" vertical="center" wrapText="1" readingOrder="1"/>
    </xf>
    <xf numFmtId="164" fontId="2" fillId="2" borderId="48" xfId="0" applyNumberFormat="1" applyFont="1" applyFill="1" applyBorder="1" applyAlignment="1" applyProtection="1">
      <alignment horizontal="right" vertical="center" wrapText="1" readingOrder="1"/>
    </xf>
    <xf numFmtId="164" fontId="5" fillId="0" borderId="46" xfId="0" applyNumberFormat="1" applyFont="1" applyBorder="1" applyAlignment="1" applyProtection="1">
      <alignment vertical="center" wrapText="1" readingOrder="1"/>
    </xf>
    <xf numFmtId="164" fontId="5" fillId="0" borderId="48" xfId="0" applyNumberFormat="1" applyFont="1" applyBorder="1" applyAlignment="1" applyProtection="1">
      <alignment vertical="center" wrapText="1" readingOrder="1"/>
    </xf>
    <xf numFmtId="3" fontId="2" fillId="4" borderId="48" xfId="0" applyNumberFormat="1" applyFont="1" applyFill="1" applyBorder="1" applyAlignment="1" applyProtection="1">
      <alignment horizontal="right" vertical="center" wrapText="1" readingOrder="1"/>
    </xf>
    <xf numFmtId="0" fontId="3" fillId="5" borderId="11" xfId="0" applyFont="1" applyFill="1" applyBorder="1" applyAlignment="1" applyProtection="1">
      <alignment horizontal="left" vertical="center" wrapText="1" readingOrder="1"/>
    </xf>
    <xf numFmtId="0" fontId="3" fillId="5" borderId="12" xfId="0" applyFont="1" applyFill="1" applyBorder="1" applyAlignment="1" applyProtection="1">
      <alignment vertical="center" wrapText="1" readingOrder="1"/>
    </xf>
    <xf numFmtId="164" fontId="3" fillId="5" borderId="12" xfId="0" applyNumberFormat="1" applyFont="1" applyFill="1" applyBorder="1" applyAlignment="1" applyProtection="1">
      <alignment horizontal="right" vertical="center" wrapText="1" readingOrder="1"/>
    </xf>
    <xf numFmtId="164" fontId="3" fillId="3" borderId="50" xfId="0" applyNumberFormat="1" applyFont="1" applyFill="1" applyBorder="1" applyAlignment="1" applyProtection="1">
      <alignment horizontal="right" vertical="center" wrapText="1" readingOrder="1"/>
    </xf>
    <xf numFmtId="164" fontId="2" fillId="2" borderId="72" xfId="0" applyNumberFormat="1" applyFont="1" applyFill="1" applyBorder="1" applyAlignment="1" applyProtection="1">
      <alignment horizontal="right" vertical="center" wrapText="1" readingOrder="1"/>
    </xf>
    <xf numFmtId="0" fontId="2" fillId="2" borderId="27" xfId="0" applyFont="1" applyFill="1" applyBorder="1" applyAlignment="1" applyProtection="1">
      <alignment horizontal="right" vertical="center" wrapText="1" readingOrder="1"/>
    </xf>
    <xf numFmtId="0" fontId="2" fillId="2" borderId="51" xfId="0" applyFont="1" applyFill="1" applyBorder="1" applyAlignment="1" applyProtection="1">
      <alignment horizontal="right" vertical="center" wrapText="1" readingOrder="1"/>
    </xf>
    <xf numFmtId="0" fontId="2" fillId="2" borderId="73" xfId="0" applyFont="1" applyFill="1" applyBorder="1" applyAlignment="1" applyProtection="1">
      <alignment horizontal="right" vertical="center" wrapText="1" readingOrder="1"/>
    </xf>
    <xf numFmtId="0" fontId="2" fillId="2" borderId="52" xfId="0" applyFont="1" applyFill="1" applyBorder="1" applyAlignment="1" applyProtection="1">
      <alignment horizontal="right" vertical="center" wrapText="1" readingOrder="1"/>
    </xf>
    <xf numFmtId="164" fontId="2" fillId="2" borderId="5" xfId="0" applyNumberFormat="1" applyFont="1" applyFill="1" applyBorder="1" applyAlignment="1" applyProtection="1">
      <alignment horizontal="right" vertical="center" wrapText="1" readingOrder="1"/>
    </xf>
    <xf numFmtId="0" fontId="2" fillId="2" borderId="5" xfId="0" applyFont="1" applyFill="1" applyBorder="1" applyAlignment="1" applyProtection="1">
      <alignment horizontal="right" vertical="center" wrapText="1" readingOrder="1"/>
    </xf>
    <xf numFmtId="164" fontId="2" fillId="2" borderId="34" xfId="0" applyNumberFormat="1" applyFont="1" applyFill="1" applyBorder="1" applyAlignment="1" applyProtection="1">
      <alignment horizontal="right" vertical="center" wrapText="1" readingOrder="1"/>
    </xf>
    <xf numFmtId="164" fontId="5" fillId="0" borderId="16" xfId="0" applyNumberFormat="1" applyFont="1" applyBorder="1" applyAlignment="1" applyProtection="1">
      <alignment vertical="center" wrapText="1" readingOrder="1"/>
    </xf>
    <xf numFmtId="164" fontId="5" fillId="0" borderId="5" xfId="0" applyNumberFormat="1" applyFont="1" applyBorder="1" applyAlignment="1" applyProtection="1">
      <alignment horizontal="right" vertical="center" wrapText="1" readingOrder="1"/>
    </xf>
    <xf numFmtId="164" fontId="3" fillId="4" borderId="15" xfId="0" applyNumberFormat="1" applyFont="1" applyFill="1" applyBorder="1" applyAlignment="1" applyProtection="1">
      <alignment horizontal="right" vertical="center" wrapText="1" readingOrder="1"/>
    </xf>
    <xf numFmtId="164" fontId="2" fillId="4" borderId="25" xfId="0" applyNumberFormat="1" applyFont="1" applyFill="1" applyBorder="1" applyAlignment="1" applyProtection="1">
      <alignment horizontal="right" vertical="center" wrapText="1" readingOrder="1"/>
    </xf>
    <xf numFmtId="164" fontId="2" fillId="4" borderId="53" xfId="0" applyNumberFormat="1" applyFont="1" applyFill="1" applyBorder="1" applyAlignment="1" applyProtection="1">
      <alignment horizontal="right" vertical="center" wrapText="1" readingOrder="1"/>
    </xf>
    <xf numFmtId="164" fontId="2" fillId="4" borderId="19" xfId="0" applyNumberFormat="1" applyFont="1" applyFill="1" applyBorder="1" applyAlignment="1" applyProtection="1">
      <alignment horizontal="right" vertical="center" wrapText="1" readingOrder="1"/>
    </xf>
    <xf numFmtId="164" fontId="2" fillId="4" borderId="29" xfId="0" applyNumberFormat="1" applyFont="1" applyFill="1" applyBorder="1" applyAlignment="1" applyProtection="1">
      <alignment horizontal="right" vertical="center" wrapText="1" readingOrder="1"/>
    </xf>
    <xf numFmtId="0" fontId="2" fillId="0" borderId="20" xfId="0" applyFont="1" applyFill="1" applyBorder="1" applyAlignment="1" applyProtection="1">
      <alignment vertical="center" wrapText="1" readingOrder="1"/>
    </xf>
    <xf numFmtId="164" fontId="2" fillId="0" borderId="64" xfId="0" applyNumberFormat="1" applyFont="1" applyFill="1" applyBorder="1" applyAlignment="1" applyProtection="1">
      <alignment horizontal="right" vertical="center" wrapText="1" readingOrder="1"/>
    </xf>
    <xf numFmtId="164" fontId="2" fillId="0" borderId="29" xfId="0" applyNumberFormat="1" applyFont="1" applyFill="1" applyBorder="1" applyAlignment="1" applyProtection="1">
      <alignment horizontal="right" vertical="center" wrapText="1" readingOrder="1"/>
    </xf>
    <xf numFmtId="164" fontId="2" fillId="0" borderId="19" xfId="0" applyNumberFormat="1" applyFont="1" applyFill="1" applyBorder="1" applyAlignment="1" applyProtection="1">
      <alignment horizontal="right" vertical="center" wrapText="1" readingOrder="1"/>
    </xf>
    <xf numFmtId="0" fontId="2" fillId="0" borderId="37" xfId="0" applyFont="1" applyFill="1" applyBorder="1" applyAlignment="1" applyProtection="1">
      <alignment horizontal="center" vertical="center" wrapText="1" readingOrder="1"/>
    </xf>
    <xf numFmtId="0" fontId="2" fillId="0" borderId="38" xfId="0" applyFont="1" applyFill="1" applyBorder="1" applyAlignment="1" applyProtection="1">
      <alignment vertical="center" wrapText="1" readingOrder="1"/>
    </xf>
    <xf numFmtId="164" fontId="2" fillId="0" borderId="67" xfId="0" applyNumberFormat="1" applyFont="1" applyFill="1" applyBorder="1" applyAlignment="1" applyProtection="1">
      <alignment horizontal="right" vertical="center" wrapText="1" readingOrder="1"/>
    </xf>
    <xf numFmtId="164" fontId="2" fillId="0" borderId="54" xfId="0" applyNumberFormat="1" applyFont="1" applyFill="1" applyBorder="1" applyAlignment="1" applyProtection="1">
      <alignment horizontal="right" vertical="center" wrapText="1" readingOrder="1"/>
    </xf>
    <xf numFmtId="0" fontId="2" fillId="0" borderId="35" xfId="0" applyFont="1" applyFill="1" applyBorder="1" applyAlignment="1" applyProtection="1">
      <alignment vertical="center" wrapText="1" readingOrder="1"/>
    </xf>
    <xf numFmtId="164" fontId="2" fillId="0" borderId="36" xfId="0" applyNumberFormat="1" applyFont="1" applyFill="1" applyBorder="1" applyAlignment="1" applyProtection="1">
      <alignment horizontal="right" vertical="center" wrapText="1" readingOrder="1"/>
    </xf>
    <xf numFmtId="164" fontId="2" fillId="4" borderId="54" xfId="0" applyNumberFormat="1" applyFont="1" applyFill="1" applyBorder="1" applyAlignment="1" applyProtection="1">
      <alignment horizontal="right" vertical="center" wrapText="1" readingOrder="1"/>
    </xf>
    <xf numFmtId="164" fontId="5" fillId="0" borderId="29" xfId="0" applyNumberFormat="1" applyFont="1" applyBorder="1" applyAlignment="1" applyProtection="1">
      <alignment vertical="center" wrapText="1" readingOrder="1"/>
    </xf>
    <xf numFmtId="0" fontId="2" fillId="4" borderId="55" xfId="0" applyFont="1" applyFill="1" applyBorder="1" applyAlignment="1" applyProtection="1">
      <alignment horizontal="right" vertical="center" wrapText="1" readingOrder="1"/>
    </xf>
    <xf numFmtId="0" fontId="2" fillId="2" borderId="56" xfId="0" applyFont="1" applyFill="1" applyBorder="1" applyAlignment="1" applyProtection="1">
      <alignment vertical="center" wrapText="1" readingOrder="1"/>
    </xf>
    <xf numFmtId="164" fontId="2" fillId="4" borderId="69" xfId="0" applyNumberFormat="1" applyFont="1" applyFill="1" applyBorder="1" applyAlignment="1" applyProtection="1">
      <alignment horizontal="right" vertical="center" wrapText="1" readingOrder="1"/>
    </xf>
    <xf numFmtId="164" fontId="2" fillId="4" borderId="57" xfId="0" applyNumberFormat="1" applyFont="1" applyFill="1" applyBorder="1" applyAlignment="1" applyProtection="1">
      <alignment horizontal="right" vertical="center" wrapText="1" readingOrder="1"/>
    </xf>
    <xf numFmtId="164" fontId="2" fillId="4" borderId="56" xfId="0" applyNumberFormat="1" applyFont="1" applyFill="1" applyBorder="1" applyAlignment="1" applyProtection="1">
      <alignment horizontal="right" vertical="center" wrapText="1" readingOrder="1"/>
    </xf>
    <xf numFmtId="164" fontId="2" fillId="4" borderId="59" xfId="0" applyNumberFormat="1" applyFont="1" applyFill="1" applyBorder="1" applyAlignment="1" applyProtection="1">
      <alignment horizontal="right" vertical="center" wrapText="1" readingOrder="1"/>
    </xf>
    <xf numFmtId="164" fontId="2" fillId="2" borderId="68" xfId="0" applyNumberFormat="1" applyFont="1" applyFill="1" applyBorder="1" applyAlignment="1" applyProtection="1">
      <alignment horizontal="right" vertical="center" wrapText="1" readingOrder="1"/>
    </xf>
    <xf numFmtId="164" fontId="2" fillId="4" borderId="28" xfId="0" applyNumberFormat="1" applyFont="1" applyFill="1" applyBorder="1" applyAlignment="1" applyProtection="1">
      <alignment horizontal="right" vertical="center" wrapText="1" readingOrder="1"/>
    </xf>
    <xf numFmtId="164" fontId="2" fillId="0" borderId="57" xfId="0" applyNumberFormat="1" applyFont="1" applyFill="1" applyBorder="1" applyAlignment="1" applyProtection="1">
      <alignment horizontal="right" vertical="center" wrapText="1" readingOrder="1"/>
    </xf>
    <xf numFmtId="0" fontId="2" fillId="0" borderId="0" xfId="0" applyFont="1" applyFill="1" applyProtection="1"/>
    <xf numFmtId="0" fontId="2" fillId="0" borderId="0" xfId="0" applyFont="1" applyFill="1" applyBorder="1" applyProtection="1"/>
    <xf numFmtId="0" fontId="2" fillId="0" borderId="35" xfId="0" applyFont="1" applyFill="1" applyBorder="1" applyProtection="1"/>
    <xf numFmtId="0" fontId="3" fillId="5" borderId="0" xfId="0" applyFont="1" applyFill="1" applyBorder="1" applyAlignment="1" applyProtection="1">
      <alignment horizontal="left" vertical="center" wrapText="1" readingOrder="1"/>
    </xf>
    <xf numFmtId="0" fontId="3" fillId="5" borderId="0" xfId="0" applyFont="1" applyFill="1" applyBorder="1" applyAlignment="1" applyProtection="1">
      <alignment vertical="center" wrapText="1" readingOrder="1"/>
    </xf>
    <xf numFmtId="164" fontId="3" fillId="5" borderId="0" xfId="0" applyNumberFormat="1" applyFont="1" applyFill="1" applyBorder="1" applyAlignment="1" applyProtection="1">
      <alignment horizontal="right" vertical="center" wrapText="1" readingOrder="1"/>
    </xf>
    <xf numFmtId="164" fontId="3" fillId="5" borderId="35" xfId="0" applyNumberFormat="1" applyFont="1" applyFill="1" applyBorder="1" applyAlignment="1" applyProtection="1">
      <alignment horizontal="right" vertical="center" wrapText="1" readingOrder="1"/>
    </xf>
    <xf numFmtId="164" fontId="3" fillId="5" borderId="50" xfId="0" applyNumberFormat="1" applyFont="1" applyFill="1" applyBorder="1" applyAlignment="1" applyProtection="1">
      <alignment horizontal="right" vertical="center" wrapText="1" readingOrder="1"/>
    </xf>
    <xf numFmtId="0" fontId="3" fillId="2" borderId="0" xfId="0" applyFont="1" applyFill="1" applyBorder="1" applyAlignment="1" applyProtection="1">
      <alignment horizontal="left" vertical="center" wrapText="1" readingOrder="1"/>
    </xf>
    <xf numFmtId="0" fontId="3" fillId="2" borderId="0" xfId="0" applyFont="1" applyFill="1" applyBorder="1" applyAlignment="1" applyProtection="1">
      <alignment vertical="center" wrapText="1" readingOrder="1"/>
    </xf>
    <xf numFmtId="164" fontId="3" fillId="2" borderId="0" xfId="0" applyNumberFormat="1" applyFont="1" applyFill="1" applyBorder="1" applyAlignment="1" applyProtection="1">
      <alignment horizontal="right" vertical="center" wrapText="1" readingOrder="1"/>
    </xf>
    <xf numFmtId="3" fontId="3" fillId="2" borderId="0" xfId="0" applyNumberFormat="1" applyFont="1" applyFill="1" applyBorder="1" applyAlignment="1" applyProtection="1">
      <alignment horizontal="right" vertical="center" wrapText="1" readingOrder="1"/>
    </xf>
    <xf numFmtId="3" fontId="3" fillId="4" borderId="0" xfId="0" applyNumberFormat="1" applyFont="1" applyFill="1" applyBorder="1" applyAlignment="1" applyProtection="1">
      <alignment horizontal="right" vertical="center" wrapText="1" readingOrder="1"/>
    </xf>
    <xf numFmtId="0" fontId="2" fillId="2" borderId="56" xfId="0" applyFont="1" applyFill="1" applyBorder="1" applyAlignment="1" applyProtection="1">
      <alignment vertical="center" readingOrder="1"/>
    </xf>
    <xf numFmtId="164" fontId="2" fillId="4" borderId="58" xfId="0" applyNumberFormat="1" applyFont="1" applyFill="1" applyBorder="1" applyAlignment="1" applyProtection="1">
      <alignment horizontal="right" vertical="center" wrapText="1" readingOrder="1"/>
    </xf>
    <xf numFmtId="0" fontId="3" fillId="0" borderId="0" xfId="0" applyFont="1" applyFill="1" applyBorder="1" applyAlignment="1" applyProtection="1">
      <alignment horizontal="left" vertical="center" wrapText="1" readingOrder="1"/>
    </xf>
    <xf numFmtId="0" fontId="3" fillId="0" borderId="0" xfId="0" applyFont="1" applyFill="1" applyBorder="1" applyAlignment="1" applyProtection="1">
      <alignment vertical="center" wrapText="1" readingOrder="1"/>
    </xf>
    <xf numFmtId="164" fontId="3" fillId="0" borderId="0" xfId="0" applyNumberFormat="1" applyFont="1" applyFill="1" applyBorder="1" applyAlignment="1" applyProtection="1">
      <alignment horizontal="right" vertical="center" wrapText="1" readingOrder="1"/>
    </xf>
    <xf numFmtId="3" fontId="3" fillId="0" borderId="0" xfId="0" applyNumberFormat="1" applyFont="1" applyFill="1" applyBorder="1" applyAlignment="1" applyProtection="1">
      <alignment horizontal="right" vertical="center" wrapText="1" readingOrder="1"/>
    </xf>
    <xf numFmtId="164" fontId="4" fillId="0" borderId="0" xfId="0" applyNumberFormat="1" applyFont="1"/>
    <xf numFmtId="164" fontId="3" fillId="0" borderId="35" xfId="0" applyNumberFormat="1" applyFont="1" applyFill="1" applyBorder="1" applyAlignment="1" applyProtection="1">
      <alignment horizontal="right" vertical="center" wrapText="1" readingOrder="1"/>
    </xf>
    <xf numFmtId="0" fontId="4" fillId="0" borderId="0" xfId="0" applyFont="1" applyAlignment="1">
      <alignment horizontal="left"/>
    </xf>
    <xf numFmtId="0" fontId="7" fillId="0" borderId="0" xfId="0" applyFont="1"/>
    <xf numFmtId="0" fontId="1" fillId="3" borderId="8" xfId="0" applyFont="1" applyFill="1" applyBorder="1" applyAlignment="1" applyProtection="1">
      <alignment horizontal="center" vertical="center" wrapText="1" readingOrder="1"/>
    </xf>
    <xf numFmtId="0" fontId="1" fillId="3" borderId="9" xfId="0" applyFont="1" applyFill="1" applyBorder="1" applyAlignment="1" applyProtection="1">
      <alignment horizontal="center" vertical="center" wrapText="1" readingOrder="1"/>
    </xf>
    <xf numFmtId="0" fontId="1" fillId="3" borderId="10" xfId="0" applyFont="1" applyFill="1" applyBorder="1" applyAlignment="1" applyProtection="1">
      <alignment horizontal="center" vertical="center" wrapText="1" readingOrder="1"/>
    </xf>
    <xf numFmtId="0" fontId="2" fillId="0" borderId="0" xfId="0" applyFont="1" applyFill="1" applyBorder="1" applyAlignment="1" applyProtection="1">
      <alignment vertical="center" wrapText="1" readingOrder="1"/>
    </xf>
    <xf numFmtId="164" fontId="2" fillId="2" borderId="73" xfId="0" applyNumberFormat="1" applyFont="1" applyFill="1" applyBorder="1" applyAlignment="1" applyProtection="1">
      <alignment horizontal="right" vertical="center" wrapText="1" readingOrder="1"/>
    </xf>
    <xf numFmtId="0" fontId="3" fillId="3" borderId="2" xfId="0" applyFont="1" applyFill="1" applyBorder="1" applyAlignment="1" applyProtection="1">
      <alignment horizontal="center" vertical="center" wrapText="1" readingOrder="1"/>
    </xf>
    <xf numFmtId="0" fontId="3" fillId="3" borderId="7" xfId="0" applyFont="1" applyFill="1" applyBorder="1" applyAlignment="1" applyProtection="1">
      <alignment horizontal="center" vertical="center" wrapText="1" readingOrder="1"/>
    </xf>
    <xf numFmtId="0" fontId="3" fillId="2" borderId="0" xfId="0" applyFont="1" applyFill="1" applyBorder="1" applyAlignment="1" applyProtection="1">
      <alignment vertical="center" wrapText="1" readingOrder="1"/>
    </xf>
    <xf numFmtId="0" fontId="2" fillId="2" borderId="0" xfId="0" applyFont="1" applyFill="1" applyBorder="1" applyAlignment="1" applyProtection="1">
      <alignment vertical="top" wrapText="1"/>
    </xf>
    <xf numFmtId="0" fontId="3" fillId="2" borderId="13" xfId="0" applyFont="1" applyFill="1" applyBorder="1" applyAlignment="1" applyProtection="1">
      <alignment horizontal="left" vertical="center" wrapText="1" readingOrder="1"/>
    </xf>
    <xf numFmtId="0" fontId="2" fillId="2" borderId="13" xfId="0" applyFont="1" applyFill="1" applyBorder="1" applyAlignment="1" applyProtection="1">
      <alignment vertical="top" wrapText="1"/>
    </xf>
    <xf numFmtId="0" fontId="3" fillId="3" borderId="11" xfId="0" applyFont="1" applyFill="1" applyBorder="1" applyAlignment="1" applyProtection="1">
      <alignment horizontal="left" vertical="center" wrapText="1" readingOrder="1"/>
    </xf>
    <xf numFmtId="0" fontId="2" fillId="5" borderId="12" xfId="0" applyFont="1" applyFill="1" applyBorder="1" applyAlignment="1" applyProtection="1">
      <alignment vertical="top" wrapText="1"/>
    </xf>
    <xf numFmtId="0" fontId="3" fillId="2" borderId="0" xfId="0" applyFont="1" applyFill="1" applyBorder="1" applyAlignment="1" applyProtection="1">
      <alignment horizontal="center"/>
    </xf>
    <xf numFmtId="0" fontId="3" fillId="3" borderId="74" xfId="0" applyFont="1" applyFill="1" applyBorder="1" applyAlignment="1" applyProtection="1">
      <alignment horizontal="center" vertical="center" wrapText="1" readingOrder="1"/>
    </xf>
    <xf numFmtId="0" fontId="3" fillId="3" borderId="75" xfId="0" applyFont="1" applyFill="1" applyBorder="1" applyAlignment="1" applyProtection="1">
      <alignment horizontal="center" vertical="center" wrapText="1" readingOrder="1"/>
    </xf>
    <xf numFmtId="0" fontId="3" fillId="3" borderId="1" xfId="0" applyFont="1" applyFill="1" applyBorder="1" applyAlignment="1" applyProtection="1">
      <alignment horizontal="center" vertical="center" wrapText="1" readingOrder="1"/>
    </xf>
    <xf numFmtId="0" fontId="3" fillId="3" borderId="3" xfId="0" applyFont="1" applyFill="1" applyBorder="1" applyAlignment="1" applyProtection="1">
      <alignment horizontal="center" vertical="center" wrapText="1" readingOrder="1"/>
    </xf>
    <xf numFmtId="0" fontId="3" fillId="3" borderId="76" xfId="0" applyFont="1" applyFill="1" applyBorder="1" applyAlignment="1" applyProtection="1">
      <alignment horizontal="center" vertical="center" wrapText="1" readingOrder="1"/>
    </xf>
    <xf numFmtId="0" fontId="3" fillId="3" borderId="77" xfId="0" applyFont="1" applyFill="1" applyBorder="1" applyAlignment="1" applyProtection="1">
      <alignment horizontal="center" vertical="center" wrapText="1" readingOrder="1"/>
    </xf>
    <xf numFmtId="0" fontId="3" fillId="3" borderId="78" xfId="0" applyFont="1" applyFill="1" applyBorder="1" applyAlignment="1" applyProtection="1">
      <alignment horizontal="center" vertical="center" wrapText="1" readingOrder="1"/>
    </xf>
    <xf numFmtId="0" fontId="3" fillId="3" borderId="4" xfId="0" applyFont="1" applyFill="1" applyBorder="1" applyAlignment="1" applyProtection="1">
      <alignment horizontal="center" vertical="center" wrapText="1" readingOrder="1"/>
    </xf>
    <xf numFmtId="0" fontId="3" fillId="3" borderId="5" xfId="0" applyFont="1" applyFill="1" applyBorder="1" applyAlignment="1" applyProtection="1">
      <alignment horizontal="center" vertical="center" wrapText="1" readingOrder="1"/>
    </xf>
    <xf numFmtId="0" fontId="3" fillId="3" borderId="6" xfId="0" applyFont="1" applyFill="1" applyBorder="1" applyAlignment="1" applyProtection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18"/>
  <sheetViews>
    <sheetView tabSelected="1" workbookViewId="0">
      <selection activeCell="K4" sqref="K4"/>
    </sheetView>
  </sheetViews>
  <sheetFormatPr defaultColWidth="9.140625" defaultRowHeight="12.75" x14ac:dyDescent="0.2"/>
  <cols>
    <col min="1" max="1" width="8.42578125" style="1" customWidth="1"/>
    <col min="2" max="2" width="32.140625" style="1" bestFit="1" customWidth="1"/>
    <col min="3" max="3" width="10.85546875" style="1" hidden="1" customWidth="1"/>
    <col min="4" max="4" width="6.5703125" style="1" hidden="1" customWidth="1"/>
    <col min="5" max="5" width="8.7109375" style="1" hidden="1" customWidth="1"/>
    <col min="6" max="6" width="1.85546875" style="1" hidden="1" customWidth="1"/>
    <col min="7" max="8" width="12.7109375" style="1" customWidth="1"/>
    <col min="9" max="9" width="28" style="1" hidden="1" customWidth="1"/>
    <col min="10" max="15" width="12.7109375" style="1" customWidth="1"/>
    <col min="16" max="17" width="6.7109375" style="1" customWidth="1"/>
    <col min="18" max="19" width="9.140625" style="1"/>
    <col min="20" max="20" width="11.85546875" style="1" bestFit="1" customWidth="1"/>
    <col min="21" max="16384" width="9.140625" style="1"/>
  </cols>
  <sheetData>
    <row r="1" spans="1:17" x14ac:dyDescent="0.2">
      <c r="A1" s="203" t="s">
        <v>0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</row>
    <row r="2" spans="1:17" ht="13.5" thickBot="1" x14ac:dyDescent="0.25">
      <c r="A2" s="203" t="s">
        <v>1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</row>
    <row r="3" spans="1:17" x14ac:dyDescent="0.2">
      <c r="A3" s="204" t="s">
        <v>2</v>
      </c>
      <c r="B3" s="206" t="s">
        <v>3</v>
      </c>
      <c r="C3" s="208" t="s">
        <v>159</v>
      </c>
      <c r="D3" s="209"/>
      <c r="E3" s="209"/>
      <c r="F3" s="209"/>
      <c r="G3" s="210"/>
      <c r="H3" s="206" t="s">
        <v>160</v>
      </c>
      <c r="I3" s="206" t="s">
        <v>162</v>
      </c>
      <c r="J3" s="206" t="s">
        <v>4</v>
      </c>
      <c r="K3" s="206" t="s">
        <v>171</v>
      </c>
      <c r="L3" s="206"/>
      <c r="M3" s="206"/>
      <c r="N3" s="206"/>
      <c r="O3" s="206"/>
      <c r="P3" s="206" t="s">
        <v>5</v>
      </c>
      <c r="Q3" s="195" t="s">
        <v>5</v>
      </c>
    </row>
    <row r="4" spans="1:17" ht="38.25" x14ac:dyDescent="0.2">
      <c r="A4" s="205"/>
      <c r="B4" s="207"/>
      <c r="C4" s="211"/>
      <c r="D4" s="212"/>
      <c r="E4" s="212"/>
      <c r="F4" s="212"/>
      <c r="G4" s="213"/>
      <c r="H4" s="207"/>
      <c r="I4" s="207"/>
      <c r="J4" s="207"/>
      <c r="K4" s="2" t="s">
        <v>118</v>
      </c>
      <c r="L4" s="2" t="s">
        <v>119</v>
      </c>
      <c r="M4" s="2" t="s">
        <v>120</v>
      </c>
      <c r="N4" s="2" t="s">
        <v>121</v>
      </c>
      <c r="O4" s="2" t="s">
        <v>6</v>
      </c>
      <c r="P4" s="207"/>
      <c r="Q4" s="196"/>
    </row>
    <row r="5" spans="1:17" s="189" customFormat="1" ht="12" thickBot="1" x14ac:dyDescent="0.25">
      <c r="A5" s="190" t="s">
        <v>7</v>
      </c>
      <c r="B5" s="191" t="s">
        <v>8</v>
      </c>
      <c r="C5" s="191">
        <v>6</v>
      </c>
      <c r="D5" s="191">
        <v>7</v>
      </c>
      <c r="E5" s="191">
        <v>8</v>
      </c>
      <c r="F5" s="191">
        <v>9</v>
      </c>
      <c r="G5" s="191">
        <v>3</v>
      </c>
      <c r="H5" s="191">
        <v>4</v>
      </c>
      <c r="I5" s="191">
        <v>4</v>
      </c>
      <c r="J5" s="191">
        <v>5</v>
      </c>
      <c r="K5" s="191">
        <v>6</v>
      </c>
      <c r="L5" s="191">
        <v>7</v>
      </c>
      <c r="M5" s="191">
        <v>8</v>
      </c>
      <c r="N5" s="191">
        <v>9</v>
      </c>
      <c r="O5" s="191">
        <v>10</v>
      </c>
      <c r="P5" s="191" t="s">
        <v>9</v>
      </c>
      <c r="Q5" s="192" t="s">
        <v>10</v>
      </c>
    </row>
    <row r="6" spans="1:17" ht="13.5" thickBot="1" x14ac:dyDescent="0.25">
      <c r="A6" s="197"/>
      <c r="B6" s="198"/>
      <c r="C6" s="198"/>
      <c r="D6" s="198"/>
      <c r="E6" s="198"/>
      <c r="F6" s="198"/>
      <c r="G6" s="198"/>
      <c r="H6" s="198"/>
      <c r="I6" s="198"/>
      <c r="J6" s="198"/>
      <c r="K6" s="3"/>
      <c r="L6" s="3"/>
      <c r="M6" s="3"/>
      <c r="N6" s="3"/>
      <c r="O6" s="4"/>
    </row>
    <row r="7" spans="1:17" ht="13.5" thickBot="1" x14ac:dyDescent="0.25">
      <c r="A7" s="5" t="s">
        <v>11</v>
      </c>
      <c r="B7" s="6" t="s">
        <v>12</v>
      </c>
      <c r="C7" s="7">
        <f t="shared" ref="C7:F7" si="0">C9+C13+C17+C22+C28</f>
        <v>5345000597.333333</v>
      </c>
      <c r="D7" s="7">
        <f t="shared" si="0"/>
        <v>0</v>
      </c>
      <c r="E7" s="7">
        <f t="shared" si="0"/>
        <v>17000</v>
      </c>
      <c r="F7" s="7">
        <f t="shared" si="0"/>
        <v>0</v>
      </c>
      <c r="G7" s="7">
        <f>SUM(C7:F7)</f>
        <v>5345017597.333333</v>
      </c>
      <c r="H7" s="7">
        <f t="shared" ref="H7:N7" si="1">H9+H13+H17+H22+H28</f>
        <v>2665871698</v>
      </c>
      <c r="I7" s="7">
        <f t="shared" si="1"/>
        <v>4098377021</v>
      </c>
      <c r="J7" s="7">
        <f>J9+J13+J17+J22+J28</f>
        <v>853894586.66666663</v>
      </c>
      <c r="K7" s="7">
        <f t="shared" si="1"/>
        <v>6198895184</v>
      </c>
      <c r="L7" s="7">
        <f t="shared" si="1"/>
        <v>0</v>
      </c>
      <c r="M7" s="7">
        <f t="shared" si="1"/>
        <v>17000</v>
      </c>
      <c r="N7" s="7">
        <f t="shared" si="1"/>
        <v>0</v>
      </c>
      <c r="O7" s="7">
        <f>SUM(K7:N7)</f>
        <v>6198912184</v>
      </c>
      <c r="P7" s="8">
        <f>H7/G7*100</f>
        <v>49.875826401956509</v>
      </c>
      <c r="Q7" s="9">
        <f>O7/G7*100</f>
        <v>115.97552432928717</v>
      </c>
    </row>
    <row r="8" spans="1:17" x14ac:dyDescent="0.2">
      <c r="A8" s="199"/>
      <c r="B8" s="200"/>
      <c r="C8" s="200"/>
      <c r="D8" s="200"/>
      <c r="E8" s="200"/>
      <c r="F8" s="200"/>
      <c r="G8" s="200"/>
      <c r="H8" s="200"/>
      <c r="I8" s="198"/>
      <c r="J8" s="198"/>
      <c r="K8" s="3"/>
      <c r="L8" s="3"/>
      <c r="M8" s="3"/>
      <c r="N8" s="3"/>
      <c r="O8" s="4"/>
    </row>
    <row r="9" spans="1:17" ht="25.5" x14ac:dyDescent="0.2">
      <c r="A9" s="10">
        <v>711</v>
      </c>
      <c r="B9" s="11" t="s">
        <v>13</v>
      </c>
      <c r="C9" s="12">
        <v>96002951</v>
      </c>
      <c r="D9" s="13">
        <v>0</v>
      </c>
      <c r="E9" s="13">
        <v>0</v>
      </c>
      <c r="F9" s="13">
        <v>0</v>
      </c>
      <c r="G9" s="14">
        <f>SUM(C9:F9)</f>
        <v>96002951</v>
      </c>
      <c r="H9" s="15">
        <f t="shared" ref="H9:N9" si="2">H10</f>
        <v>68189783</v>
      </c>
      <c r="I9" s="15">
        <f t="shared" si="2"/>
        <v>90953961</v>
      </c>
      <c r="J9" s="15">
        <f t="shared" si="2"/>
        <v>21755796</v>
      </c>
      <c r="K9" s="12">
        <f t="shared" si="2"/>
        <v>117758747</v>
      </c>
      <c r="L9" s="13">
        <f t="shared" si="2"/>
        <v>0</v>
      </c>
      <c r="M9" s="13">
        <f t="shared" si="2"/>
        <v>0</v>
      </c>
      <c r="N9" s="13">
        <f t="shared" si="2"/>
        <v>0</v>
      </c>
      <c r="O9" s="14">
        <f>SUM(K9:N9)</f>
        <v>117758747</v>
      </c>
      <c r="P9" s="16">
        <f>H9/G9*100</f>
        <v>71.028840561369833</v>
      </c>
      <c r="Q9" s="17">
        <f>O9/G9*100</f>
        <v>122.66159089213831</v>
      </c>
    </row>
    <row r="10" spans="1:17" ht="38.25" x14ac:dyDescent="0.2">
      <c r="A10" s="18">
        <v>7119</v>
      </c>
      <c r="B10" s="19" t="s">
        <v>14</v>
      </c>
      <c r="C10" s="20">
        <v>96002951</v>
      </c>
      <c r="D10" s="21">
        <v>0</v>
      </c>
      <c r="E10" s="21">
        <v>0</v>
      </c>
      <c r="F10" s="22">
        <v>0</v>
      </c>
      <c r="G10" s="23">
        <f>SUM(C10:F10)</f>
        <v>96002951</v>
      </c>
      <c r="H10" s="24">
        <f>H11</f>
        <v>68189783</v>
      </c>
      <c r="I10" s="24">
        <f>I11</f>
        <v>90953961</v>
      </c>
      <c r="J10" s="24">
        <f>SUM(J11)</f>
        <v>21755796</v>
      </c>
      <c r="K10" s="20">
        <f>K11</f>
        <v>117758747</v>
      </c>
      <c r="L10" s="21">
        <f>L11</f>
        <v>0</v>
      </c>
      <c r="M10" s="21">
        <f>M11</f>
        <v>0</v>
      </c>
      <c r="N10" s="22">
        <v>0</v>
      </c>
      <c r="O10" s="23">
        <f>SUM(K10:N10)</f>
        <v>117758747</v>
      </c>
      <c r="P10" s="25">
        <f>H10/G10*100</f>
        <v>71.028840561369833</v>
      </c>
      <c r="Q10" s="26">
        <f>O10/G10*100</f>
        <v>122.66159089213831</v>
      </c>
    </row>
    <row r="11" spans="1:17" ht="38.25" x14ac:dyDescent="0.2">
      <c r="A11" s="27">
        <v>711910</v>
      </c>
      <c r="B11" s="28" t="s">
        <v>14</v>
      </c>
      <c r="C11" s="29">
        <v>96002951</v>
      </c>
      <c r="D11" s="30">
        <v>0</v>
      </c>
      <c r="E11" s="30">
        <v>0</v>
      </c>
      <c r="F11" s="31">
        <v>0</v>
      </c>
      <c r="G11" s="32">
        <f>SUM(C11:F11)</f>
        <v>96002951</v>
      </c>
      <c r="H11" s="33">
        <v>68189783</v>
      </c>
      <c r="I11" s="33">
        <v>90953961</v>
      </c>
      <c r="J11" s="33">
        <f>O11-G11</f>
        <v>21755796</v>
      </c>
      <c r="K11" s="29">
        <v>117758747</v>
      </c>
      <c r="L11" s="30">
        <v>0</v>
      </c>
      <c r="M11" s="30">
        <v>0</v>
      </c>
      <c r="N11" s="31">
        <v>0</v>
      </c>
      <c r="O11" s="32">
        <f>SUM(K11:N11)</f>
        <v>117758747</v>
      </c>
      <c r="P11" s="34">
        <f>H11/G11*100</f>
        <v>71.028840561369833</v>
      </c>
      <c r="Q11" s="35">
        <f>O11/G11*100</f>
        <v>122.66159089213831</v>
      </c>
    </row>
    <row r="12" spans="1:17" x14ac:dyDescent="0.2">
      <c r="A12" s="36"/>
      <c r="B12" s="36"/>
      <c r="C12" s="37"/>
      <c r="D12" s="37"/>
      <c r="E12" s="37"/>
      <c r="F12" s="37"/>
      <c r="G12" s="38"/>
      <c r="H12" s="36"/>
      <c r="I12" s="36"/>
      <c r="J12" s="36"/>
      <c r="K12" s="37"/>
      <c r="L12" s="37"/>
      <c r="M12" s="37"/>
      <c r="N12" s="37"/>
      <c r="O12" s="38"/>
      <c r="P12" s="36"/>
      <c r="Q12" s="36"/>
    </row>
    <row r="13" spans="1:17" ht="25.5" x14ac:dyDescent="0.2">
      <c r="A13" s="10">
        <v>712</v>
      </c>
      <c r="B13" s="11" t="s">
        <v>132</v>
      </c>
      <c r="C13" s="12">
        <v>2991997027</v>
      </c>
      <c r="D13" s="13">
        <v>0</v>
      </c>
      <c r="E13" s="13">
        <v>0</v>
      </c>
      <c r="F13" s="13">
        <v>0</v>
      </c>
      <c r="G13" s="14">
        <f>SUM(C13:F13)</f>
        <v>2991997027</v>
      </c>
      <c r="H13" s="15">
        <f t="shared" ref="H13:N13" si="3">H14</f>
        <v>1497444597</v>
      </c>
      <c r="I13" s="15">
        <f t="shared" si="3"/>
        <v>2263264716</v>
      </c>
      <c r="J13" s="15">
        <f t="shared" si="3"/>
        <v>626895571</v>
      </c>
      <c r="K13" s="12">
        <f t="shared" si="3"/>
        <v>3618892598</v>
      </c>
      <c r="L13" s="13">
        <f t="shared" si="3"/>
        <v>0</v>
      </c>
      <c r="M13" s="13">
        <f t="shared" si="3"/>
        <v>0</v>
      </c>
      <c r="N13" s="13">
        <f t="shared" si="3"/>
        <v>0</v>
      </c>
      <c r="O13" s="14">
        <f>SUM(K13:N13)</f>
        <v>3618892598</v>
      </c>
      <c r="P13" s="16">
        <f>H13/G13*100</f>
        <v>50.048331715805553</v>
      </c>
      <c r="Q13" s="17">
        <f>O13/G13*100</f>
        <v>120.95241289823649</v>
      </c>
    </row>
    <row r="14" spans="1:17" ht="25.5" x14ac:dyDescent="0.2">
      <c r="A14" s="18">
        <v>7121</v>
      </c>
      <c r="B14" s="19" t="s">
        <v>132</v>
      </c>
      <c r="C14" s="20">
        <v>2991997027</v>
      </c>
      <c r="D14" s="21">
        <v>0</v>
      </c>
      <c r="E14" s="21">
        <v>0</v>
      </c>
      <c r="F14" s="22">
        <v>0</v>
      </c>
      <c r="G14" s="23">
        <f>SUM(C14:F14)</f>
        <v>2991997027</v>
      </c>
      <c r="H14" s="24">
        <v>1497444597</v>
      </c>
      <c r="I14" s="24">
        <f>I15</f>
        <v>2263264716</v>
      </c>
      <c r="J14" s="24">
        <f>SUM(J15)</f>
        <v>626895571</v>
      </c>
      <c r="K14" s="20">
        <f>K15</f>
        <v>3618892598</v>
      </c>
      <c r="L14" s="21">
        <f>L15</f>
        <v>0</v>
      </c>
      <c r="M14" s="21">
        <f>M15</f>
        <v>0</v>
      </c>
      <c r="N14" s="22">
        <v>0</v>
      </c>
      <c r="O14" s="23">
        <f>SUM(K14:N14)</f>
        <v>3618892598</v>
      </c>
      <c r="P14" s="25">
        <f>H14/G14*100</f>
        <v>50.048331715805553</v>
      </c>
      <c r="Q14" s="26">
        <f>O14/G14*100</f>
        <v>120.95241289823649</v>
      </c>
    </row>
    <row r="15" spans="1:17" ht="25.5" x14ac:dyDescent="0.2">
      <c r="A15" s="27">
        <v>712100</v>
      </c>
      <c r="B15" s="28" t="s">
        <v>132</v>
      </c>
      <c r="C15" s="39">
        <v>2991997027</v>
      </c>
      <c r="D15" s="30">
        <v>0</v>
      </c>
      <c r="E15" s="30">
        <v>0</v>
      </c>
      <c r="F15" s="31">
        <v>0</v>
      </c>
      <c r="G15" s="32">
        <f>SUM(C15:F15)</f>
        <v>2991997027</v>
      </c>
      <c r="H15" s="33">
        <v>1497444597</v>
      </c>
      <c r="I15" s="33">
        <v>2263264716</v>
      </c>
      <c r="J15" s="33">
        <f>O15-G15</f>
        <v>626895571</v>
      </c>
      <c r="K15" s="29">
        <f>3362892598+256000000</f>
        <v>3618892598</v>
      </c>
      <c r="L15" s="30">
        <v>0</v>
      </c>
      <c r="M15" s="30">
        <v>0</v>
      </c>
      <c r="N15" s="31">
        <v>0</v>
      </c>
      <c r="O15" s="32">
        <f>SUM(K15:N15)</f>
        <v>3618892598</v>
      </c>
      <c r="P15" s="34">
        <f>H15/G15*100</f>
        <v>50.048331715805553</v>
      </c>
      <c r="Q15" s="35">
        <f>O15/G15*100</f>
        <v>120.95241289823649</v>
      </c>
    </row>
    <row r="16" spans="1:17" x14ac:dyDescent="0.2">
      <c r="A16" s="36"/>
      <c r="B16" s="36"/>
      <c r="C16" s="37"/>
      <c r="D16" s="37"/>
      <c r="E16" s="37"/>
      <c r="F16" s="37"/>
      <c r="G16" s="38"/>
      <c r="H16" s="36"/>
      <c r="I16" s="36"/>
      <c r="J16" s="36"/>
      <c r="K16" s="37"/>
      <c r="L16" s="37"/>
      <c r="M16" s="37"/>
      <c r="N16" s="37"/>
      <c r="O16" s="38"/>
      <c r="P16" s="36"/>
      <c r="Q16" s="36"/>
    </row>
    <row r="17" spans="1:17" ht="25.5" x14ac:dyDescent="0.2">
      <c r="A17" s="10">
        <v>717</v>
      </c>
      <c r="B17" s="11" t="s">
        <v>122</v>
      </c>
      <c r="C17" s="12">
        <v>2256940750</v>
      </c>
      <c r="D17" s="40">
        <v>0</v>
      </c>
      <c r="E17" s="40">
        <v>0</v>
      </c>
      <c r="F17" s="41">
        <v>0</v>
      </c>
      <c r="G17" s="14">
        <f>SUM(C17:F17)</f>
        <v>2256940750</v>
      </c>
      <c r="H17" s="42">
        <f t="shared" ref="H17:M17" si="4">H18</f>
        <v>1100228149</v>
      </c>
      <c r="I17" s="42">
        <f t="shared" si="4"/>
        <v>1744139459</v>
      </c>
      <c r="J17" s="15">
        <f t="shared" si="4"/>
        <v>205288089</v>
      </c>
      <c r="K17" s="12">
        <f t="shared" si="4"/>
        <v>2462228839</v>
      </c>
      <c r="L17" s="40">
        <f t="shared" si="4"/>
        <v>0</v>
      </c>
      <c r="M17" s="40">
        <f t="shared" si="4"/>
        <v>0</v>
      </c>
      <c r="N17" s="41">
        <v>0</v>
      </c>
      <c r="O17" s="14">
        <f>SUM(K17:N17)</f>
        <v>2462228839</v>
      </c>
      <c r="P17" s="16">
        <f>H17/G17*100</f>
        <v>48.74865009194415</v>
      </c>
      <c r="Q17" s="17">
        <f>O17/G17*100</f>
        <v>109.09585637106336</v>
      </c>
    </row>
    <row r="18" spans="1:17" ht="25.5" x14ac:dyDescent="0.2">
      <c r="A18" s="18">
        <v>7171</v>
      </c>
      <c r="B18" s="19" t="s">
        <v>122</v>
      </c>
      <c r="C18" s="20">
        <v>2256940750</v>
      </c>
      <c r="D18" s="21">
        <v>0</v>
      </c>
      <c r="E18" s="21">
        <v>0</v>
      </c>
      <c r="F18" s="22">
        <v>0</v>
      </c>
      <c r="G18" s="23">
        <f>SUM(C18:F18)</f>
        <v>2256940750</v>
      </c>
      <c r="H18" s="43">
        <v>1100228149</v>
      </c>
      <c r="I18" s="43">
        <f>SUM(I19:I20)</f>
        <v>1744139459</v>
      </c>
      <c r="J18" s="24">
        <f>J19+J20</f>
        <v>205288089</v>
      </c>
      <c r="K18" s="20">
        <f>K19+K20</f>
        <v>2462228839</v>
      </c>
      <c r="L18" s="21">
        <f>L19+L20</f>
        <v>0</v>
      </c>
      <c r="M18" s="21">
        <f>M19+M20</f>
        <v>0</v>
      </c>
      <c r="N18" s="22">
        <v>0</v>
      </c>
      <c r="O18" s="23">
        <f>SUM(K18:N18)</f>
        <v>2462228839</v>
      </c>
      <c r="P18" s="25">
        <f>H17/G17*100</f>
        <v>48.74865009194415</v>
      </c>
      <c r="Q18" s="26">
        <f>O18/G18*100</f>
        <v>109.09585637106336</v>
      </c>
    </row>
    <row r="19" spans="1:17" ht="25.5" x14ac:dyDescent="0.2">
      <c r="A19" s="44">
        <v>717111</v>
      </c>
      <c r="B19" s="45" t="s">
        <v>15</v>
      </c>
      <c r="C19" s="46">
        <v>1329045417</v>
      </c>
      <c r="D19" s="47">
        <v>0</v>
      </c>
      <c r="E19" s="47">
        <v>0</v>
      </c>
      <c r="F19" s="48">
        <v>0</v>
      </c>
      <c r="G19" s="49">
        <f>SUM(C19:F19)</f>
        <v>1329045417</v>
      </c>
      <c r="H19" s="50">
        <v>666728549</v>
      </c>
      <c r="I19" s="50">
        <v>1071219009</v>
      </c>
      <c r="J19" s="51">
        <f>O19-G19</f>
        <v>316784579</v>
      </c>
      <c r="K19" s="47">
        <f>1565829996+80000000</f>
        <v>1645829996</v>
      </c>
      <c r="L19" s="47">
        <v>0</v>
      </c>
      <c r="M19" s="47">
        <v>0</v>
      </c>
      <c r="N19" s="48">
        <v>0</v>
      </c>
      <c r="O19" s="49">
        <f>SUM(K19:N19)</f>
        <v>1645829996</v>
      </c>
      <c r="P19" s="25">
        <f>H18/G18*100</f>
        <v>48.74865009194415</v>
      </c>
      <c r="Q19" s="26">
        <f>O19/G19*100</f>
        <v>123.83549688731217</v>
      </c>
    </row>
    <row r="20" spans="1:17" ht="25.5" x14ac:dyDescent="0.2">
      <c r="A20" s="27">
        <v>717112</v>
      </c>
      <c r="B20" s="28" t="s">
        <v>16</v>
      </c>
      <c r="C20" s="29">
        <v>927895333</v>
      </c>
      <c r="D20" s="30">
        <v>0</v>
      </c>
      <c r="E20" s="30">
        <v>0</v>
      </c>
      <c r="F20" s="31">
        <v>0</v>
      </c>
      <c r="G20" s="32">
        <f>SUM(C20:F20)</f>
        <v>927895333</v>
      </c>
      <c r="H20" s="52">
        <v>433499600</v>
      </c>
      <c r="I20" s="52">
        <v>672920450</v>
      </c>
      <c r="J20" s="53">
        <f>O20-G20</f>
        <v>-111496490</v>
      </c>
      <c r="K20" s="29">
        <f>625741785+190657058</f>
        <v>816398843</v>
      </c>
      <c r="L20" s="30">
        <v>0</v>
      </c>
      <c r="M20" s="30">
        <v>0</v>
      </c>
      <c r="N20" s="31">
        <v>0</v>
      </c>
      <c r="O20" s="32">
        <f>SUM(K20:N20)</f>
        <v>816398843</v>
      </c>
      <c r="P20" s="35">
        <f>H19/G19*100</f>
        <v>50.165971792369533</v>
      </c>
      <c r="Q20" s="35">
        <f>O20/G20*100</f>
        <v>87.983936761539894</v>
      </c>
    </row>
    <row r="21" spans="1:17" x14ac:dyDescent="0.2">
      <c r="A21" s="36"/>
      <c r="B21" s="36"/>
      <c r="C21" s="37"/>
      <c r="D21" s="37"/>
      <c r="E21" s="37"/>
      <c r="F21" s="37"/>
      <c r="G21" s="38"/>
      <c r="H21" s="36"/>
      <c r="I21" s="36"/>
      <c r="J21" s="36"/>
      <c r="K21" s="37"/>
      <c r="L21" s="37"/>
      <c r="M21" s="37"/>
      <c r="N21" s="37"/>
      <c r="O21" s="38"/>
      <c r="P21" s="36"/>
      <c r="Q21" s="36"/>
    </row>
    <row r="22" spans="1:17" x14ac:dyDescent="0.2">
      <c r="A22" s="10">
        <v>719</v>
      </c>
      <c r="B22" s="11" t="s">
        <v>17</v>
      </c>
      <c r="C22" s="13">
        <v>0</v>
      </c>
      <c r="D22" s="13">
        <v>0</v>
      </c>
      <c r="E22" s="13">
        <v>17000</v>
      </c>
      <c r="F22" s="14">
        <v>0</v>
      </c>
      <c r="G22" s="14">
        <f>SUM(C22:F22)</f>
        <v>17000</v>
      </c>
      <c r="H22" s="15">
        <f t="shared" ref="H22:N22" si="5">H23</f>
        <v>5121</v>
      </c>
      <c r="I22" s="15">
        <f t="shared" si="5"/>
        <v>8163</v>
      </c>
      <c r="J22" s="15">
        <f t="shared" si="5"/>
        <v>0</v>
      </c>
      <c r="K22" s="13">
        <f t="shared" si="5"/>
        <v>0</v>
      </c>
      <c r="L22" s="13">
        <f t="shared" si="5"/>
        <v>0</v>
      </c>
      <c r="M22" s="13">
        <f t="shared" si="5"/>
        <v>17000</v>
      </c>
      <c r="N22" s="14">
        <f t="shared" si="5"/>
        <v>0</v>
      </c>
      <c r="O22" s="14">
        <f>SUM(K22:N22)</f>
        <v>17000</v>
      </c>
      <c r="P22" s="54">
        <f>H22/G22*100</f>
        <v>30.123529411764704</v>
      </c>
      <c r="Q22" s="55">
        <f>O22/G22*100</f>
        <v>100</v>
      </c>
    </row>
    <row r="23" spans="1:17" x14ac:dyDescent="0.2">
      <c r="A23" s="18">
        <v>7191</v>
      </c>
      <c r="B23" s="19" t="s">
        <v>17</v>
      </c>
      <c r="C23" s="21">
        <v>0</v>
      </c>
      <c r="D23" s="21">
        <v>0</v>
      </c>
      <c r="E23" s="21">
        <v>17000</v>
      </c>
      <c r="F23" s="22">
        <v>0</v>
      </c>
      <c r="G23" s="23">
        <f>SUM(C23:F23)</f>
        <v>17000</v>
      </c>
      <c r="H23" s="24">
        <v>5121</v>
      </c>
      <c r="I23" s="24">
        <f>SUM(I24:I26)</f>
        <v>8163</v>
      </c>
      <c r="J23" s="24">
        <f>SUM(J24:J26)</f>
        <v>0</v>
      </c>
      <c r="K23" s="21">
        <f>K24+K25+K26</f>
        <v>0</v>
      </c>
      <c r="L23" s="21">
        <f>L24+L25+L26</f>
        <v>0</v>
      </c>
      <c r="M23" s="21">
        <f>M24+M25+M26</f>
        <v>17000</v>
      </c>
      <c r="N23" s="22">
        <f>N24+N25+N26</f>
        <v>0</v>
      </c>
      <c r="O23" s="23">
        <f>SUM(K23:N23)</f>
        <v>17000</v>
      </c>
      <c r="P23" s="25">
        <f>H22/G22*100</f>
        <v>30.123529411764704</v>
      </c>
      <c r="Q23" s="26">
        <f>O23/G23*100</f>
        <v>100</v>
      </c>
    </row>
    <row r="24" spans="1:17" hidden="1" x14ac:dyDescent="0.2">
      <c r="A24" s="44">
        <v>719110</v>
      </c>
      <c r="B24" s="56" t="s">
        <v>17</v>
      </c>
      <c r="C24" s="47">
        <v>0</v>
      </c>
      <c r="D24" s="47">
        <v>0</v>
      </c>
      <c r="E24" s="47">
        <v>0</v>
      </c>
      <c r="F24" s="48">
        <v>0</v>
      </c>
      <c r="G24" s="49">
        <f>SUM(C24:F24)</f>
        <v>0</v>
      </c>
      <c r="H24" s="57">
        <v>0</v>
      </c>
      <c r="I24" s="57">
        <v>0</v>
      </c>
      <c r="J24" s="51">
        <f>O24-G24</f>
        <v>0</v>
      </c>
      <c r="K24" s="47">
        <v>0</v>
      </c>
      <c r="L24" s="47">
        <v>0</v>
      </c>
      <c r="M24" s="47">
        <v>0</v>
      </c>
      <c r="N24" s="48">
        <v>0</v>
      </c>
      <c r="O24" s="49">
        <f>SUM(K24:N24)</f>
        <v>0</v>
      </c>
      <c r="P24" s="25">
        <f>H23/G23*100</f>
        <v>30.123529411764704</v>
      </c>
      <c r="Q24" s="26">
        <v>0</v>
      </c>
    </row>
    <row r="25" spans="1:17" ht="38.25" x14ac:dyDescent="0.2">
      <c r="A25" s="44">
        <v>719114</v>
      </c>
      <c r="B25" s="56" t="s">
        <v>18</v>
      </c>
      <c r="C25" s="47"/>
      <c r="D25" s="47">
        <v>0</v>
      </c>
      <c r="E25" s="46">
        <v>15000</v>
      </c>
      <c r="F25" s="48">
        <v>0</v>
      </c>
      <c r="G25" s="49">
        <f>SUM(C25:F25)</f>
        <v>15000</v>
      </c>
      <c r="H25" s="57">
        <v>4849</v>
      </c>
      <c r="I25" s="57">
        <v>7671</v>
      </c>
      <c r="J25" s="57">
        <f>O25-G25</f>
        <v>0</v>
      </c>
      <c r="K25" s="47">
        <v>0</v>
      </c>
      <c r="L25" s="47">
        <v>0</v>
      </c>
      <c r="M25" s="47">
        <v>15000</v>
      </c>
      <c r="N25" s="48">
        <v>0</v>
      </c>
      <c r="O25" s="49">
        <f>SUM(K25:N25)</f>
        <v>15000</v>
      </c>
      <c r="P25" s="25">
        <f>H25/G25*100</f>
        <v>32.326666666666668</v>
      </c>
      <c r="Q25" s="26">
        <f>O25/G25*100</f>
        <v>100</v>
      </c>
    </row>
    <row r="26" spans="1:17" ht="63.75" x14ac:dyDescent="0.2">
      <c r="A26" s="27">
        <v>719115</v>
      </c>
      <c r="B26" s="28" t="s">
        <v>19</v>
      </c>
      <c r="C26" s="30"/>
      <c r="D26" s="30">
        <v>0</v>
      </c>
      <c r="E26" s="29">
        <v>2000</v>
      </c>
      <c r="F26" s="31">
        <v>0</v>
      </c>
      <c r="G26" s="32">
        <f>SUM(C26:F26)</f>
        <v>2000</v>
      </c>
      <c r="H26" s="53">
        <v>272</v>
      </c>
      <c r="I26" s="53">
        <v>492</v>
      </c>
      <c r="J26" s="53">
        <f>O26-G26</f>
        <v>0</v>
      </c>
      <c r="K26" s="30">
        <v>0</v>
      </c>
      <c r="L26" s="30">
        <v>0</v>
      </c>
      <c r="M26" s="29">
        <v>2000</v>
      </c>
      <c r="N26" s="31">
        <v>0</v>
      </c>
      <c r="O26" s="32">
        <f>SUM(K26:N26)</f>
        <v>2000</v>
      </c>
      <c r="P26" s="35">
        <f>H25/G25*100</f>
        <v>32.326666666666668</v>
      </c>
      <c r="Q26" s="35">
        <v>0</v>
      </c>
    </row>
    <row r="27" spans="1:17" x14ac:dyDescent="0.2">
      <c r="A27" s="58"/>
      <c r="B27" s="59"/>
      <c r="C27" s="60"/>
      <c r="D27" s="60"/>
      <c r="E27" s="60"/>
      <c r="F27" s="60"/>
      <c r="G27" s="49"/>
      <c r="H27" s="61"/>
      <c r="I27" s="61"/>
      <c r="J27" s="61"/>
      <c r="K27" s="60"/>
      <c r="L27" s="60"/>
      <c r="M27" s="60"/>
      <c r="N27" s="60"/>
      <c r="O27" s="49"/>
      <c r="P27" s="62"/>
      <c r="Q27" s="63"/>
    </row>
    <row r="28" spans="1:17" ht="25.5" x14ac:dyDescent="0.2">
      <c r="A28" s="10">
        <v>777</v>
      </c>
      <c r="B28" s="64" t="s">
        <v>20</v>
      </c>
      <c r="C28" s="13">
        <v>59869.333333333336</v>
      </c>
      <c r="D28" s="13">
        <v>0</v>
      </c>
      <c r="E28" s="13">
        <v>0</v>
      </c>
      <c r="F28" s="14">
        <v>0</v>
      </c>
      <c r="G28" s="14">
        <f>SUM(C28:F28)</f>
        <v>59869.333333333336</v>
      </c>
      <c r="H28" s="15">
        <f>H29</f>
        <v>4048</v>
      </c>
      <c r="I28" s="15">
        <f>I29</f>
        <v>10722</v>
      </c>
      <c r="J28" s="15">
        <f>J29</f>
        <v>-44869.333333333336</v>
      </c>
      <c r="K28" s="13">
        <f t="shared" ref="K28:N29" si="6">K29</f>
        <v>15000</v>
      </c>
      <c r="L28" s="13">
        <f t="shared" si="6"/>
        <v>0</v>
      </c>
      <c r="M28" s="13">
        <f t="shared" si="6"/>
        <v>0</v>
      </c>
      <c r="N28" s="14">
        <f t="shared" si="6"/>
        <v>0</v>
      </c>
      <c r="O28" s="14">
        <f>SUM(K28:N28)</f>
        <v>15000</v>
      </c>
      <c r="P28" s="16">
        <f>H28/G28*100</f>
        <v>6.7613914747672714</v>
      </c>
      <c r="Q28" s="17">
        <f>O28/G28*100</f>
        <v>25.054563271123779</v>
      </c>
    </row>
    <row r="29" spans="1:17" x14ac:dyDescent="0.2">
      <c r="A29" s="18">
        <v>7777</v>
      </c>
      <c r="B29" s="19" t="s">
        <v>20</v>
      </c>
      <c r="C29" s="21">
        <v>59869.333333333336</v>
      </c>
      <c r="D29" s="21">
        <v>0</v>
      </c>
      <c r="E29" s="21">
        <v>0</v>
      </c>
      <c r="F29" s="22">
        <v>0</v>
      </c>
      <c r="G29" s="23">
        <f>SUM(C29:F29)</f>
        <v>59869.333333333336</v>
      </c>
      <c r="H29" s="24">
        <v>4048</v>
      </c>
      <c r="I29" s="24">
        <f>SUM(I30:I30)</f>
        <v>10722</v>
      </c>
      <c r="J29" s="24">
        <f>SUM(J30:J30)</f>
        <v>-44869.333333333336</v>
      </c>
      <c r="K29" s="21">
        <f>K30</f>
        <v>15000</v>
      </c>
      <c r="L29" s="21">
        <f t="shared" si="6"/>
        <v>0</v>
      </c>
      <c r="M29" s="21">
        <f t="shared" si="6"/>
        <v>0</v>
      </c>
      <c r="N29" s="22">
        <f t="shared" si="6"/>
        <v>0</v>
      </c>
      <c r="O29" s="23">
        <f>SUM(K29:N29)</f>
        <v>15000</v>
      </c>
      <c r="P29" s="25">
        <f>H28/G28*100</f>
        <v>6.7613914747672714</v>
      </c>
      <c r="Q29" s="26">
        <f>O29/G29*100</f>
        <v>25.054563271123779</v>
      </c>
    </row>
    <row r="30" spans="1:17" x14ac:dyDescent="0.2">
      <c r="A30" s="27">
        <v>777770</v>
      </c>
      <c r="B30" s="65" t="s">
        <v>20</v>
      </c>
      <c r="C30" s="30">
        <v>59869.333333333336</v>
      </c>
      <c r="D30" s="30">
        <v>0</v>
      </c>
      <c r="E30" s="30">
        <v>0</v>
      </c>
      <c r="F30" s="31">
        <v>0</v>
      </c>
      <c r="G30" s="32">
        <f>SUM(C30:F30)</f>
        <v>59869.333333333336</v>
      </c>
      <c r="H30" s="53">
        <v>4048</v>
      </c>
      <c r="I30" s="53">
        <v>10722</v>
      </c>
      <c r="J30" s="33">
        <f>O30-G30</f>
        <v>-44869.333333333336</v>
      </c>
      <c r="K30" s="29">
        <v>15000</v>
      </c>
      <c r="L30" s="30">
        <v>0</v>
      </c>
      <c r="M30" s="30">
        <v>0</v>
      </c>
      <c r="N30" s="31">
        <v>0</v>
      </c>
      <c r="O30" s="32">
        <f>SUM(K30:N30)</f>
        <v>15000</v>
      </c>
      <c r="P30" s="35">
        <f>H29/G29*100</f>
        <v>6.7613914747672714</v>
      </c>
      <c r="Q30" s="35">
        <v>0</v>
      </c>
    </row>
    <row r="31" spans="1:17" ht="13.5" thickBot="1" x14ac:dyDescent="0.25">
      <c r="A31" s="36"/>
      <c r="B31" s="36"/>
      <c r="C31" s="37"/>
      <c r="D31" s="37"/>
      <c r="E31" s="37"/>
      <c r="F31" s="37"/>
      <c r="G31" s="38"/>
      <c r="H31" s="36"/>
      <c r="I31" s="36"/>
      <c r="J31" s="36"/>
      <c r="K31" s="37"/>
      <c r="L31" s="37"/>
      <c r="M31" s="37"/>
      <c r="N31" s="37"/>
      <c r="O31" s="38"/>
      <c r="P31" s="36"/>
      <c r="Q31" s="36"/>
    </row>
    <row r="32" spans="1:17" ht="13.5" thickBot="1" x14ac:dyDescent="0.25">
      <c r="A32" s="66">
        <v>72</v>
      </c>
      <c r="B32" s="6" t="s">
        <v>21</v>
      </c>
      <c r="C32" s="7">
        <v>566220385.66666663</v>
      </c>
      <c r="D32" s="7">
        <v>542000</v>
      </c>
      <c r="E32" s="7">
        <v>52119462</v>
      </c>
      <c r="F32" s="7">
        <v>0</v>
      </c>
      <c r="G32" s="7">
        <f>SUM(C32:F32)</f>
        <v>618881847.66666663</v>
      </c>
      <c r="H32" s="7">
        <f>H34+H66+H138</f>
        <v>147048969</v>
      </c>
      <c r="I32" s="7">
        <f>I34+I66+I138</f>
        <v>293925679</v>
      </c>
      <c r="J32" s="7">
        <f>J34+J66+J138</f>
        <v>-30254445.666666672</v>
      </c>
      <c r="K32" s="7">
        <f>SUM(K34+K66+K138)</f>
        <v>540199532</v>
      </c>
      <c r="L32" s="7">
        <f>SUM(L34+L66+L138)</f>
        <v>704000</v>
      </c>
      <c r="M32" s="7">
        <f>SUM(M34+M66+M138)</f>
        <v>47723734</v>
      </c>
      <c r="N32" s="7">
        <f>SUM(N34+N66+N138)</f>
        <v>0</v>
      </c>
      <c r="O32" s="7">
        <f>SUM(K32:N32)</f>
        <v>588627266</v>
      </c>
      <c r="P32" s="8">
        <f>H32/G32*100</f>
        <v>23.760426898027461</v>
      </c>
      <c r="Q32" s="9">
        <f>O32/G32*100</f>
        <v>95.111412334885287</v>
      </c>
    </row>
    <row r="33" spans="1:17" x14ac:dyDescent="0.2">
      <c r="A33" s="36"/>
      <c r="B33" s="36"/>
      <c r="C33" s="37"/>
      <c r="D33" s="37"/>
      <c r="E33" s="37"/>
      <c r="F33" s="37"/>
      <c r="G33" s="38"/>
      <c r="H33" s="36"/>
      <c r="I33" s="36"/>
      <c r="J33" s="36"/>
      <c r="K33" s="37"/>
      <c r="L33" s="37"/>
      <c r="M33" s="37"/>
      <c r="N33" s="37"/>
      <c r="O33" s="38"/>
      <c r="P33" s="36"/>
      <c r="Q33" s="36"/>
    </row>
    <row r="34" spans="1:17" ht="38.25" x14ac:dyDescent="0.2">
      <c r="A34" s="10" t="s">
        <v>22</v>
      </c>
      <c r="B34" s="11" t="s">
        <v>23</v>
      </c>
      <c r="C34" s="13">
        <v>462199367.66666663</v>
      </c>
      <c r="D34" s="13">
        <v>0</v>
      </c>
      <c r="E34" s="13">
        <v>20236937</v>
      </c>
      <c r="F34" s="13">
        <v>0</v>
      </c>
      <c r="G34" s="15">
        <f t="shared" ref="G34:G44" si="7">SUM(C34:F34)</f>
        <v>482436304.66666663</v>
      </c>
      <c r="H34" s="67">
        <f t="shared" ref="H34:N34" si="8">SUM(H35+H45+H54+H59+H61+H63)</f>
        <v>87445214</v>
      </c>
      <c r="I34" s="67">
        <f t="shared" si="8"/>
        <v>205375335</v>
      </c>
      <c r="J34" s="67">
        <f t="shared" si="8"/>
        <v>-35743222</v>
      </c>
      <c r="K34" s="13">
        <f t="shared" si="8"/>
        <v>432695873.66666669</v>
      </c>
      <c r="L34" s="13">
        <f t="shared" si="8"/>
        <v>0</v>
      </c>
      <c r="M34" s="13">
        <f t="shared" si="8"/>
        <v>13997209</v>
      </c>
      <c r="N34" s="13">
        <f t="shared" si="8"/>
        <v>0</v>
      </c>
      <c r="O34" s="15">
        <f t="shared" ref="O34:O44" si="9">SUM(K34:N34)</f>
        <v>446693082.66666669</v>
      </c>
      <c r="P34" s="16">
        <f>H34/G34*100</f>
        <v>18.125753214285808</v>
      </c>
      <c r="Q34" s="17">
        <f>O34/G34*100</f>
        <v>92.59110028531201</v>
      </c>
    </row>
    <row r="35" spans="1:17" ht="38.25" x14ac:dyDescent="0.2">
      <c r="A35" s="18">
        <v>7211</v>
      </c>
      <c r="B35" s="19" t="s">
        <v>24</v>
      </c>
      <c r="C35" s="21">
        <v>418187291.33333331</v>
      </c>
      <c r="D35" s="21">
        <v>0</v>
      </c>
      <c r="E35" s="21">
        <v>201000</v>
      </c>
      <c r="F35" s="68">
        <v>0</v>
      </c>
      <c r="G35" s="69">
        <f t="shared" si="7"/>
        <v>418388291.33333331</v>
      </c>
      <c r="H35" s="24">
        <f>SUM(H36:H44)</f>
        <v>82593257</v>
      </c>
      <c r="I35" s="24">
        <f t="shared" ref="I35:N35" si="10">SUM(I36:I44)</f>
        <v>198661345</v>
      </c>
      <c r="J35" s="24">
        <f>SUM(J36:J44)</f>
        <v>-24476360.333333336</v>
      </c>
      <c r="K35" s="21">
        <f t="shared" si="10"/>
        <v>393710431</v>
      </c>
      <c r="L35" s="21">
        <f t="shared" si="10"/>
        <v>0</v>
      </c>
      <c r="M35" s="21">
        <f t="shared" si="10"/>
        <v>201500</v>
      </c>
      <c r="N35" s="68">
        <f t="shared" si="10"/>
        <v>0</v>
      </c>
      <c r="O35" s="69">
        <f t="shared" si="9"/>
        <v>393911931</v>
      </c>
      <c r="P35" s="25">
        <f t="shared" ref="P35:P64" si="11">H35/G35*100</f>
        <v>19.740814623848372</v>
      </c>
      <c r="Q35" s="26">
        <f t="shared" ref="Q35:Q64" si="12">O35/G35*100</f>
        <v>94.149845767592765</v>
      </c>
    </row>
    <row r="36" spans="1:17" ht="38.25" x14ac:dyDescent="0.2">
      <c r="A36" s="44">
        <v>721111</v>
      </c>
      <c r="B36" s="70" t="s">
        <v>25</v>
      </c>
      <c r="C36" s="46">
        <v>70000000</v>
      </c>
      <c r="D36" s="47">
        <v>0</v>
      </c>
      <c r="E36" s="47">
        <v>0</v>
      </c>
      <c r="F36" s="48">
        <v>0</v>
      </c>
      <c r="G36" s="49">
        <f t="shared" si="7"/>
        <v>70000000</v>
      </c>
      <c r="H36" s="57">
        <v>425</v>
      </c>
      <c r="I36" s="57">
        <v>63003553</v>
      </c>
      <c r="J36" s="51">
        <f t="shared" ref="J36:J44" si="13">O36-G36</f>
        <v>-40000000</v>
      </c>
      <c r="K36" s="71">
        <v>30000000</v>
      </c>
      <c r="L36" s="47">
        <v>0</v>
      </c>
      <c r="M36" s="47">
        <v>0</v>
      </c>
      <c r="N36" s="48">
        <v>0</v>
      </c>
      <c r="O36" s="49">
        <f t="shared" si="9"/>
        <v>30000000</v>
      </c>
      <c r="P36" s="25">
        <f t="shared" si="11"/>
        <v>6.0714285714285709E-4</v>
      </c>
      <c r="Q36" s="26">
        <f t="shared" si="12"/>
        <v>42.857142857142854</v>
      </c>
    </row>
    <row r="37" spans="1:17" ht="25.5" x14ac:dyDescent="0.2">
      <c r="A37" s="44">
        <v>721112</v>
      </c>
      <c r="B37" s="70" t="s">
        <v>26</v>
      </c>
      <c r="C37" s="71">
        <v>297948</v>
      </c>
      <c r="D37" s="47">
        <v>0</v>
      </c>
      <c r="E37" s="47">
        <v>0</v>
      </c>
      <c r="F37" s="48">
        <v>0</v>
      </c>
      <c r="G37" s="49">
        <f t="shared" si="7"/>
        <v>297948</v>
      </c>
      <c r="H37" s="57">
        <v>33220</v>
      </c>
      <c r="I37" s="57">
        <v>76390</v>
      </c>
      <c r="J37" s="57">
        <f t="shared" si="13"/>
        <v>-195948</v>
      </c>
      <c r="K37" s="71">
        <v>102000</v>
      </c>
      <c r="L37" s="47">
        <v>0</v>
      </c>
      <c r="M37" s="47">
        <v>0</v>
      </c>
      <c r="N37" s="48">
        <v>0</v>
      </c>
      <c r="O37" s="49">
        <f t="shared" si="9"/>
        <v>102000</v>
      </c>
      <c r="P37" s="25">
        <f t="shared" si="11"/>
        <v>11.149596573898801</v>
      </c>
      <c r="Q37" s="26">
        <f t="shared" si="12"/>
        <v>34.234161665794034</v>
      </c>
    </row>
    <row r="38" spans="1:17" x14ac:dyDescent="0.2">
      <c r="A38" s="44">
        <v>721113</v>
      </c>
      <c r="B38" s="70" t="s">
        <v>27</v>
      </c>
      <c r="C38" s="71">
        <v>25333.333333333336</v>
      </c>
      <c r="D38" s="47">
        <v>0</v>
      </c>
      <c r="E38" s="47">
        <v>0</v>
      </c>
      <c r="F38" s="48">
        <v>0</v>
      </c>
      <c r="G38" s="49">
        <f t="shared" si="7"/>
        <v>25333.333333333336</v>
      </c>
      <c r="H38" s="57">
        <v>130</v>
      </c>
      <c r="I38" s="57">
        <v>130</v>
      </c>
      <c r="J38" s="57">
        <f t="shared" si="13"/>
        <v>-23333.333333333336</v>
      </c>
      <c r="K38" s="71">
        <v>2000</v>
      </c>
      <c r="L38" s="47">
        <v>0</v>
      </c>
      <c r="M38" s="47">
        <v>0</v>
      </c>
      <c r="N38" s="48">
        <v>0</v>
      </c>
      <c r="O38" s="49">
        <f t="shared" si="9"/>
        <v>2000</v>
      </c>
      <c r="P38" s="25">
        <f t="shared" si="11"/>
        <v>0.51315789473684204</v>
      </c>
      <c r="Q38" s="26">
        <f t="shared" si="12"/>
        <v>7.8947368421052628</v>
      </c>
    </row>
    <row r="39" spans="1:17" ht="25.5" x14ac:dyDescent="0.2">
      <c r="A39" s="44">
        <v>721119</v>
      </c>
      <c r="B39" s="70" t="s">
        <v>28</v>
      </c>
      <c r="C39" s="71">
        <v>853.33333333333337</v>
      </c>
      <c r="D39" s="47">
        <v>0</v>
      </c>
      <c r="E39" s="47">
        <v>0</v>
      </c>
      <c r="F39" s="48">
        <v>0</v>
      </c>
      <c r="G39" s="49">
        <f t="shared" si="7"/>
        <v>853.33333333333337</v>
      </c>
      <c r="H39" s="57">
        <v>0</v>
      </c>
      <c r="I39" s="57">
        <v>0</v>
      </c>
      <c r="J39" s="57">
        <f t="shared" si="13"/>
        <v>-853.33333333333337</v>
      </c>
      <c r="K39" s="71">
        <f>SUM(I39/9*12)</f>
        <v>0</v>
      </c>
      <c r="L39" s="47">
        <v>0</v>
      </c>
      <c r="M39" s="47">
        <v>0</v>
      </c>
      <c r="N39" s="48">
        <v>0</v>
      </c>
      <c r="O39" s="49">
        <f t="shared" si="9"/>
        <v>0</v>
      </c>
      <c r="P39" s="25">
        <f t="shared" si="11"/>
        <v>0</v>
      </c>
      <c r="Q39" s="26">
        <f t="shared" si="12"/>
        <v>0</v>
      </c>
    </row>
    <row r="40" spans="1:17" x14ac:dyDescent="0.2">
      <c r="A40" s="44">
        <v>721121</v>
      </c>
      <c r="B40" s="70" t="s">
        <v>124</v>
      </c>
      <c r="C40" s="71">
        <v>574.66666666666663</v>
      </c>
      <c r="D40" s="47">
        <v>0</v>
      </c>
      <c r="E40" s="47">
        <v>0</v>
      </c>
      <c r="F40" s="48">
        <v>0</v>
      </c>
      <c r="G40" s="49">
        <f t="shared" si="7"/>
        <v>574.66666666666663</v>
      </c>
      <c r="H40" s="57">
        <v>1032</v>
      </c>
      <c r="I40" s="57">
        <v>1032</v>
      </c>
      <c r="J40" s="57">
        <f t="shared" si="13"/>
        <v>1425.3333333333335</v>
      </c>
      <c r="K40" s="71">
        <v>2000</v>
      </c>
      <c r="L40" s="47">
        <v>0</v>
      </c>
      <c r="M40" s="47">
        <v>0</v>
      </c>
      <c r="N40" s="48">
        <v>0</v>
      </c>
      <c r="O40" s="49">
        <f t="shared" si="9"/>
        <v>2000</v>
      </c>
      <c r="P40" s="25">
        <f t="shared" si="11"/>
        <v>179.58236658932717</v>
      </c>
      <c r="Q40" s="26">
        <f t="shared" si="12"/>
        <v>348.02784222737819</v>
      </c>
    </row>
    <row r="41" spans="1:17" ht="25.5" x14ac:dyDescent="0.2">
      <c r="A41" s="44">
        <v>721122</v>
      </c>
      <c r="B41" s="70" t="s">
        <v>125</v>
      </c>
      <c r="C41" s="71">
        <v>43476</v>
      </c>
      <c r="D41" s="47">
        <v>0</v>
      </c>
      <c r="E41" s="47">
        <v>0</v>
      </c>
      <c r="F41" s="48">
        <v>0</v>
      </c>
      <c r="G41" s="49">
        <f t="shared" si="7"/>
        <v>43476</v>
      </c>
      <c r="H41" s="57">
        <v>18175</v>
      </c>
      <c r="I41" s="57">
        <v>29177</v>
      </c>
      <c r="J41" s="57">
        <f t="shared" si="13"/>
        <v>-3476</v>
      </c>
      <c r="K41" s="71">
        <v>40000</v>
      </c>
      <c r="L41" s="47">
        <v>0</v>
      </c>
      <c r="M41" s="47">
        <v>0</v>
      </c>
      <c r="N41" s="48">
        <v>0</v>
      </c>
      <c r="O41" s="49">
        <f t="shared" si="9"/>
        <v>40000</v>
      </c>
      <c r="P41" s="25">
        <f t="shared" si="11"/>
        <v>41.804673843039836</v>
      </c>
      <c r="Q41" s="26">
        <f t="shared" si="12"/>
        <v>92.004784248780936</v>
      </c>
    </row>
    <row r="42" spans="1:17" x14ac:dyDescent="0.2">
      <c r="A42" s="44">
        <v>721123</v>
      </c>
      <c r="B42" s="70" t="s">
        <v>137</v>
      </c>
      <c r="C42" s="71">
        <v>112</v>
      </c>
      <c r="D42" s="47">
        <v>0</v>
      </c>
      <c r="E42" s="47">
        <v>0</v>
      </c>
      <c r="F42" s="48">
        <v>0</v>
      </c>
      <c r="G42" s="49">
        <f t="shared" si="7"/>
        <v>112</v>
      </c>
      <c r="H42" s="57">
        <v>11</v>
      </c>
      <c r="I42" s="57">
        <f>70+11</f>
        <v>81</v>
      </c>
      <c r="J42" s="57">
        <f t="shared" si="13"/>
        <v>88</v>
      </c>
      <c r="K42" s="71">
        <v>200</v>
      </c>
      <c r="L42" s="47">
        <v>0</v>
      </c>
      <c r="M42" s="47">
        <v>0</v>
      </c>
      <c r="N42" s="48">
        <v>0</v>
      </c>
      <c r="O42" s="49">
        <f t="shared" si="9"/>
        <v>200</v>
      </c>
      <c r="P42" s="25">
        <f t="shared" si="11"/>
        <v>9.8214285714285712</v>
      </c>
      <c r="Q42" s="26">
        <f t="shared" si="12"/>
        <v>178.57142857142858</v>
      </c>
    </row>
    <row r="43" spans="1:17" ht="25.5" x14ac:dyDescent="0.2">
      <c r="A43" s="44">
        <v>721129</v>
      </c>
      <c r="B43" s="70" t="s">
        <v>29</v>
      </c>
      <c r="C43" s="46"/>
      <c r="D43" s="47">
        <v>0</v>
      </c>
      <c r="E43" s="46">
        <v>201000</v>
      </c>
      <c r="F43" s="48">
        <v>0</v>
      </c>
      <c r="G43" s="49">
        <f t="shared" si="7"/>
        <v>201000</v>
      </c>
      <c r="H43" s="57">
        <v>63324</v>
      </c>
      <c r="I43" s="57">
        <v>88754</v>
      </c>
      <c r="J43" s="57">
        <f t="shared" si="13"/>
        <v>500</v>
      </c>
      <c r="K43" s="46">
        <v>0</v>
      </c>
      <c r="L43" s="47">
        <v>0</v>
      </c>
      <c r="M43" s="46">
        <v>201500</v>
      </c>
      <c r="N43" s="48">
        <v>0</v>
      </c>
      <c r="O43" s="49">
        <f t="shared" si="9"/>
        <v>201500</v>
      </c>
      <c r="P43" s="25">
        <f t="shared" si="11"/>
        <v>31.504477611940295</v>
      </c>
      <c r="Q43" s="26">
        <f t="shared" si="12"/>
        <v>100.24875621890547</v>
      </c>
    </row>
    <row r="44" spans="1:17" ht="25.5" x14ac:dyDescent="0.2">
      <c r="A44" s="44">
        <v>721192</v>
      </c>
      <c r="B44" s="70" t="s">
        <v>30</v>
      </c>
      <c r="C44" s="71">
        <v>347818994</v>
      </c>
      <c r="D44" s="47">
        <v>0</v>
      </c>
      <c r="E44" s="47">
        <v>0</v>
      </c>
      <c r="F44" s="48">
        <v>0</v>
      </c>
      <c r="G44" s="49">
        <f t="shared" si="7"/>
        <v>347818994</v>
      </c>
      <c r="H44" s="57">
        <v>82476940</v>
      </c>
      <c r="I44" s="57">
        <v>135462228</v>
      </c>
      <c r="J44" s="57">
        <f t="shared" si="13"/>
        <v>15745237</v>
      </c>
      <c r="K44" s="71">
        <v>363564231</v>
      </c>
      <c r="L44" s="47">
        <v>0</v>
      </c>
      <c r="M44" s="47">
        <v>0</v>
      </c>
      <c r="N44" s="48">
        <v>0</v>
      </c>
      <c r="O44" s="49">
        <f t="shared" si="9"/>
        <v>363564231</v>
      </c>
      <c r="P44" s="25">
        <f t="shared" si="11"/>
        <v>23.712603803344908</v>
      </c>
      <c r="Q44" s="26">
        <f t="shared" si="12"/>
        <v>104.52684795011511</v>
      </c>
    </row>
    <row r="45" spans="1:17" x14ac:dyDescent="0.2">
      <c r="A45" s="72">
        <v>7212</v>
      </c>
      <c r="B45" s="73" t="s">
        <v>31</v>
      </c>
      <c r="C45" s="74">
        <v>43690960.333333336</v>
      </c>
      <c r="D45" s="74">
        <v>0</v>
      </c>
      <c r="E45" s="74">
        <v>4001111</v>
      </c>
      <c r="F45" s="74">
        <v>0</v>
      </c>
      <c r="G45" s="75">
        <f t="shared" ref="G45:O45" si="14">SUM(G46:G53)</f>
        <v>47692071.333333336</v>
      </c>
      <c r="H45" s="76">
        <f t="shared" si="14"/>
        <v>4563062</v>
      </c>
      <c r="I45" s="76">
        <f t="shared" si="14"/>
        <v>6391474</v>
      </c>
      <c r="J45" s="76">
        <f t="shared" si="14"/>
        <v>-4427336.6666666679</v>
      </c>
      <c r="K45" s="74">
        <f t="shared" si="14"/>
        <v>38563634.666666664</v>
      </c>
      <c r="L45" s="74">
        <f t="shared" si="14"/>
        <v>0</v>
      </c>
      <c r="M45" s="74">
        <f t="shared" si="14"/>
        <v>4701100</v>
      </c>
      <c r="N45" s="74">
        <f t="shared" si="14"/>
        <v>0</v>
      </c>
      <c r="O45" s="75">
        <f t="shared" si="14"/>
        <v>43264734.666666664</v>
      </c>
      <c r="P45" s="25">
        <f t="shared" si="11"/>
        <v>9.5677580621472114</v>
      </c>
      <c r="Q45" s="26">
        <f t="shared" si="12"/>
        <v>90.716828724584502</v>
      </c>
    </row>
    <row r="46" spans="1:17" ht="25.5" x14ac:dyDescent="0.2">
      <c r="A46" s="77">
        <v>721211</v>
      </c>
      <c r="B46" s="78" t="s">
        <v>32</v>
      </c>
      <c r="C46" s="71">
        <v>39765.333333333336</v>
      </c>
      <c r="D46" s="71">
        <v>0</v>
      </c>
      <c r="E46" s="46">
        <v>1011</v>
      </c>
      <c r="F46" s="79">
        <v>0</v>
      </c>
      <c r="G46" s="80">
        <f t="shared" ref="G46:G52" si="15">SUM(C46:F46)</f>
        <v>40776.333333333336</v>
      </c>
      <c r="H46" s="57">
        <v>11595</v>
      </c>
      <c r="I46" s="57">
        <v>18436</v>
      </c>
      <c r="J46" s="57">
        <f t="shared" ref="J46:J53" si="16">O46-G46</f>
        <v>-10776.333333333336</v>
      </c>
      <c r="K46" s="71">
        <v>29000</v>
      </c>
      <c r="L46" s="71">
        <v>0</v>
      </c>
      <c r="M46" s="46">
        <v>1000</v>
      </c>
      <c r="N46" s="79">
        <v>0</v>
      </c>
      <c r="O46" s="80">
        <f t="shared" ref="O46:O64" si="17">SUM(K46:N46)</f>
        <v>30000</v>
      </c>
      <c r="P46" s="25">
        <f t="shared" si="11"/>
        <v>28.435612160648745</v>
      </c>
      <c r="Q46" s="26">
        <f t="shared" si="12"/>
        <v>73.572088384602168</v>
      </c>
    </row>
    <row r="47" spans="1:17" x14ac:dyDescent="0.2">
      <c r="A47" s="77" t="s">
        <v>33</v>
      </c>
      <c r="B47" s="78" t="s">
        <v>34</v>
      </c>
      <c r="C47" s="71">
        <v>34000000</v>
      </c>
      <c r="D47" s="71">
        <v>0</v>
      </c>
      <c r="E47" s="46">
        <v>100</v>
      </c>
      <c r="F47" s="79">
        <v>0</v>
      </c>
      <c r="G47" s="80">
        <f t="shared" si="15"/>
        <v>34000100</v>
      </c>
      <c r="H47" s="57">
        <v>0</v>
      </c>
      <c r="I47" s="57">
        <v>0</v>
      </c>
      <c r="J47" s="57">
        <f t="shared" si="16"/>
        <v>-4000000</v>
      </c>
      <c r="K47" s="71">
        <v>30000000</v>
      </c>
      <c r="L47" s="71">
        <v>0</v>
      </c>
      <c r="M47" s="46">
        <v>100</v>
      </c>
      <c r="N47" s="79">
        <v>0</v>
      </c>
      <c r="O47" s="80">
        <f t="shared" si="17"/>
        <v>30000100</v>
      </c>
      <c r="P47" s="25">
        <f t="shared" si="11"/>
        <v>0</v>
      </c>
      <c r="Q47" s="26">
        <f t="shared" si="12"/>
        <v>88.235328719621407</v>
      </c>
    </row>
    <row r="48" spans="1:17" ht="25.5" x14ac:dyDescent="0.2">
      <c r="A48" s="44">
        <v>721215</v>
      </c>
      <c r="B48" s="70" t="s">
        <v>35</v>
      </c>
      <c r="C48" s="47">
        <v>834708</v>
      </c>
      <c r="D48" s="47">
        <v>0</v>
      </c>
      <c r="E48" s="71">
        <v>0</v>
      </c>
      <c r="F48" s="48">
        <v>0</v>
      </c>
      <c r="G48" s="49">
        <f t="shared" si="15"/>
        <v>834708</v>
      </c>
      <c r="H48" s="57">
        <v>206192</v>
      </c>
      <c r="I48" s="57">
        <v>256198</v>
      </c>
      <c r="J48" s="57">
        <f t="shared" si="16"/>
        <v>-484708</v>
      </c>
      <c r="K48" s="47">
        <v>350000</v>
      </c>
      <c r="L48" s="47">
        <v>0</v>
      </c>
      <c r="M48" s="71">
        <v>0</v>
      </c>
      <c r="N48" s="48">
        <v>0</v>
      </c>
      <c r="O48" s="49">
        <f t="shared" si="17"/>
        <v>350000</v>
      </c>
      <c r="P48" s="25">
        <f t="shared" si="11"/>
        <v>24.702291100600448</v>
      </c>
      <c r="Q48" s="26">
        <f t="shared" si="12"/>
        <v>41.930830901345139</v>
      </c>
    </row>
    <row r="49" spans="1:17" ht="25.5" x14ac:dyDescent="0.2">
      <c r="A49" s="44">
        <v>721219</v>
      </c>
      <c r="B49" s="70" t="s">
        <v>36</v>
      </c>
      <c r="C49" s="47">
        <v>1599702</v>
      </c>
      <c r="D49" s="47">
        <v>0</v>
      </c>
      <c r="E49" s="47">
        <v>0</v>
      </c>
      <c r="F49" s="48">
        <v>0</v>
      </c>
      <c r="G49" s="49">
        <f t="shared" si="15"/>
        <v>1599702</v>
      </c>
      <c r="H49" s="57">
        <v>413413</v>
      </c>
      <c r="I49" s="57">
        <v>591999</v>
      </c>
      <c r="J49" s="57">
        <f t="shared" si="16"/>
        <v>-799702</v>
      </c>
      <c r="K49" s="47">
        <v>800000</v>
      </c>
      <c r="L49" s="47">
        <v>0</v>
      </c>
      <c r="M49" s="47">
        <v>0</v>
      </c>
      <c r="N49" s="48">
        <v>0</v>
      </c>
      <c r="O49" s="49">
        <f t="shared" si="17"/>
        <v>800000</v>
      </c>
      <c r="P49" s="25">
        <f t="shared" si="11"/>
        <v>25.84312578217693</v>
      </c>
      <c r="Q49" s="26">
        <f t="shared" si="12"/>
        <v>50.009314234776227</v>
      </c>
    </row>
    <row r="50" spans="1:17" x14ac:dyDescent="0.2">
      <c r="A50" s="77">
        <v>721227</v>
      </c>
      <c r="B50" s="78" t="s">
        <v>37</v>
      </c>
      <c r="C50" s="71">
        <v>458857</v>
      </c>
      <c r="D50" s="71">
        <v>0</v>
      </c>
      <c r="E50" s="47">
        <v>0</v>
      </c>
      <c r="F50" s="79">
        <v>0</v>
      </c>
      <c r="G50" s="80">
        <f t="shared" si="15"/>
        <v>458857</v>
      </c>
      <c r="H50" s="57">
        <v>49429</v>
      </c>
      <c r="I50" s="57">
        <v>63276</v>
      </c>
      <c r="J50" s="57">
        <f t="shared" si="16"/>
        <v>-358857</v>
      </c>
      <c r="K50" s="71">
        <v>100000</v>
      </c>
      <c r="L50" s="71">
        <v>0</v>
      </c>
      <c r="M50" s="47">
        <v>0</v>
      </c>
      <c r="N50" s="79">
        <v>0</v>
      </c>
      <c r="O50" s="80">
        <f t="shared" si="17"/>
        <v>100000</v>
      </c>
      <c r="P50" s="25">
        <f t="shared" si="11"/>
        <v>10.772201361208394</v>
      </c>
      <c r="Q50" s="26">
        <f t="shared" si="12"/>
        <v>21.793282002889789</v>
      </c>
    </row>
    <row r="51" spans="1:17" ht="25.5" x14ac:dyDescent="0.2">
      <c r="A51" s="77">
        <v>721231</v>
      </c>
      <c r="B51" s="78" t="s">
        <v>38</v>
      </c>
      <c r="C51" s="71">
        <v>3188238</v>
      </c>
      <c r="D51" s="71">
        <v>0</v>
      </c>
      <c r="E51" s="46">
        <v>4000000</v>
      </c>
      <c r="F51" s="79">
        <v>0</v>
      </c>
      <c r="G51" s="80">
        <f t="shared" si="15"/>
        <v>7188238</v>
      </c>
      <c r="H51" s="57">
        <v>1569312</v>
      </c>
      <c r="I51" s="57">
        <v>2227878</v>
      </c>
      <c r="J51" s="57">
        <f t="shared" si="16"/>
        <v>482266</v>
      </c>
      <c r="K51" s="71">
        <f t="shared" ref="K51:K53" si="18">SUM(I51/9*12)</f>
        <v>2970504</v>
      </c>
      <c r="L51" s="71">
        <v>0</v>
      </c>
      <c r="M51" s="46">
        <v>4700000</v>
      </c>
      <c r="N51" s="79">
        <v>0</v>
      </c>
      <c r="O51" s="80">
        <f t="shared" si="17"/>
        <v>7670504</v>
      </c>
      <c r="P51" s="25">
        <f t="shared" si="11"/>
        <v>21.831664449618948</v>
      </c>
      <c r="Q51" s="26">
        <f t="shared" si="12"/>
        <v>106.70909894747503</v>
      </c>
    </row>
    <row r="52" spans="1:17" x14ac:dyDescent="0.2">
      <c r="A52" s="77">
        <v>721232</v>
      </c>
      <c r="B52" s="78" t="s">
        <v>39</v>
      </c>
      <c r="C52" s="71">
        <v>1144</v>
      </c>
      <c r="D52" s="71">
        <v>0</v>
      </c>
      <c r="E52" s="47">
        <v>0</v>
      </c>
      <c r="F52" s="79">
        <v>0</v>
      </c>
      <c r="G52" s="80">
        <f t="shared" si="15"/>
        <v>1144</v>
      </c>
      <c r="H52" s="57">
        <v>16600</v>
      </c>
      <c r="I52" s="57">
        <v>20589</v>
      </c>
      <c r="J52" s="57">
        <f t="shared" si="16"/>
        <v>28856</v>
      </c>
      <c r="K52" s="71">
        <v>30000</v>
      </c>
      <c r="L52" s="71">
        <v>0</v>
      </c>
      <c r="M52" s="47">
        <v>0</v>
      </c>
      <c r="N52" s="79">
        <v>0</v>
      </c>
      <c r="O52" s="80">
        <f t="shared" si="17"/>
        <v>30000</v>
      </c>
      <c r="P52" s="25">
        <f t="shared" si="11"/>
        <v>1451.048951048951</v>
      </c>
      <c r="Q52" s="26">
        <f t="shared" si="12"/>
        <v>2622.3776223776222</v>
      </c>
    </row>
    <row r="53" spans="1:17" x14ac:dyDescent="0.2">
      <c r="A53" s="77">
        <v>721239</v>
      </c>
      <c r="B53" s="78" t="s">
        <v>31</v>
      </c>
      <c r="C53" s="71">
        <v>3568546</v>
      </c>
      <c r="D53" s="71"/>
      <c r="E53" s="47"/>
      <c r="F53" s="81"/>
      <c r="G53" s="80">
        <f>SUM(C53:F53)</f>
        <v>3568546</v>
      </c>
      <c r="H53" s="80">
        <v>2296521</v>
      </c>
      <c r="I53" s="80">
        <v>3213098</v>
      </c>
      <c r="J53" s="57">
        <f t="shared" si="16"/>
        <v>715584.66666666605</v>
      </c>
      <c r="K53" s="71">
        <f t="shared" si="18"/>
        <v>4284130.666666666</v>
      </c>
      <c r="L53" s="71"/>
      <c r="M53" s="47"/>
      <c r="N53" s="81"/>
      <c r="O53" s="80">
        <f>SUM(K53:N53)</f>
        <v>4284130.666666666</v>
      </c>
      <c r="P53" s="25">
        <f t="shared" si="11"/>
        <v>64.354529828114863</v>
      </c>
      <c r="Q53" s="26">
        <f t="shared" si="12"/>
        <v>120.05255548524991</v>
      </c>
    </row>
    <row r="54" spans="1:17" ht="25.5" x14ac:dyDescent="0.2">
      <c r="A54" s="72">
        <v>7213</v>
      </c>
      <c r="B54" s="73" t="s">
        <v>40</v>
      </c>
      <c r="C54" s="74">
        <v>83118.666666666672</v>
      </c>
      <c r="D54" s="74">
        <v>0</v>
      </c>
      <c r="E54" s="74">
        <v>0</v>
      </c>
      <c r="F54" s="82">
        <v>0</v>
      </c>
      <c r="G54" s="75">
        <f t="shared" ref="G54:G55" si="19">SUM(C54:F54)</f>
        <v>83118.666666666672</v>
      </c>
      <c r="H54" s="76">
        <f t="shared" ref="H54:N54" si="20">SUM(H55:H58)</f>
        <v>43449</v>
      </c>
      <c r="I54" s="76">
        <f t="shared" si="20"/>
        <v>78010</v>
      </c>
      <c r="J54" s="76">
        <f>SUM(J55:J58)</f>
        <v>12681.33333333333</v>
      </c>
      <c r="K54" s="74">
        <f t="shared" si="20"/>
        <v>95800</v>
      </c>
      <c r="L54" s="74">
        <f t="shared" si="20"/>
        <v>0</v>
      </c>
      <c r="M54" s="74">
        <f>SUM(M55:M58)</f>
        <v>0</v>
      </c>
      <c r="N54" s="82">
        <f t="shared" si="20"/>
        <v>0</v>
      </c>
      <c r="O54" s="75">
        <f t="shared" si="17"/>
        <v>95800</v>
      </c>
      <c r="P54" s="25">
        <f t="shared" si="11"/>
        <v>52.273456423747568</v>
      </c>
      <c r="Q54" s="26">
        <f t="shared" si="12"/>
        <v>115.25690177898265</v>
      </c>
    </row>
    <row r="55" spans="1:17" ht="25.5" x14ac:dyDescent="0.2">
      <c r="A55" s="77">
        <v>721311</v>
      </c>
      <c r="B55" s="78" t="s">
        <v>41</v>
      </c>
      <c r="C55" s="71">
        <v>46.666666666666664</v>
      </c>
      <c r="D55" s="71">
        <v>0</v>
      </c>
      <c r="E55" s="71">
        <v>0</v>
      </c>
      <c r="F55" s="83">
        <v>0</v>
      </c>
      <c r="G55" s="80">
        <f t="shared" si="19"/>
        <v>46.666666666666664</v>
      </c>
      <c r="H55" s="57">
        <v>120</v>
      </c>
      <c r="I55" s="57">
        <v>213</v>
      </c>
      <c r="J55" s="57">
        <f>O55-G55</f>
        <v>253.33333333333334</v>
      </c>
      <c r="K55" s="71">
        <v>300</v>
      </c>
      <c r="L55" s="71">
        <v>0</v>
      </c>
      <c r="M55" s="71">
        <v>0</v>
      </c>
      <c r="N55" s="83">
        <v>0</v>
      </c>
      <c r="O55" s="80">
        <f t="shared" si="17"/>
        <v>300</v>
      </c>
      <c r="P55" s="25">
        <f t="shared" si="11"/>
        <v>257.14285714285717</v>
      </c>
      <c r="Q55" s="26">
        <f t="shared" si="12"/>
        <v>642.85714285714289</v>
      </c>
    </row>
    <row r="56" spans="1:17" ht="25.5" x14ac:dyDescent="0.2">
      <c r="A56" s="77">
        <v>721312</v>
      </c>
      <c r="B56" s="78" t="s">
        <v>126</v>
      </c>
      <c r="C56" s="71">
        <v>482.66666666666663</v>
      </c>
      <c r="D56" s="71">
        <v>0</v>
      </c>
      <c r="E56" s="71">
        <v>0</v>
      </c>
      <c r="F56" s="83">
        <v>0</v>
      </c>
      <c r="G56" s="80">
        <f>SUM(C56:F56)</f>
        <v>482.66666666666663</v>
      </c>
      <c r="H56" s="57">
        <v>443</v>
      </c>
      <c r="I56" s="57">
        <v>358</v>
      </c>
      <c r="J56" s="57">
        <f>O56-G56</f>
        <v>17.333333333333371</v>
      </c>
      <c r="K56" s="71">
        <v>500</v>
      </c>
      <c r="L56" s="71">
        <v>0</v>
      </c>
      <c r="M56" s="71">
        <v>0</v>
      </c>
      <c r="N56" s="83">
        <v>0</v>
      </c>
      <c r="O56" s="80">
        <f>SUM(K56:N56)</f>
        <v>500</v>
      </c>
      <c r="P56" s="25">
        <f t="shared" si="11"/>
        <v>91.781767955801115</v>
      </c>
      <c r="Q56" s="26">
        <f t="shared" si="12"/>
        <v>103.59116022099448</v>
      </c>
    </row>
    <row r="57" spans="1:17" ht="25.5" x14ac:dyDescent="0.2">
      <c r="A57" s="77">
        <v>721361</v>
      </c>
      <c r="B57" s="78" t="s">
        <v>42</v>
      </c>
      <c r="C57" s="71">
        <v>23500</v>
      </c>
      <c r="D57" s="71">
        <v>0</v>
      </c>
      <c r="E57" s="71">
        <v>0</v>
      </c>
      <c r="F57" s="83">
        <v>0</v>
      </c>
      <c r="G57" s="80">
        <f t="shared" ref="G57:G58" si="21">SUM(C57:F57)</f>
        <v>23500</v>
      </c>
      <c r="H57" s="57">
        <v>15000</v>
      </c>
      <c r="I57" s="57">
        <v>37056</v>
      </c>
      <c r="J57" s="57">
        <f>O57-G57</f>
        <v>11500</v>
      </c>
      <c r="K57" s="71">
        <v>35000</v>
      </c>
      <c r="L57" s="71">
        <v>0</v>
      </c>
      <c r="M57" s="71">
        <v>0</v>
      </c>
      <c r="N57" s="83">
        <v>0</v>
      </c>
      <c r="O57" s="80">
        <f t="shared" si="17"/>
        <v>35000</v>
      </c>
      <c r="P57" s="25">
        <f t="shared" si="11"/>
        <v>63.829787234042556</v>
      </c>
      <c r="Q57" s="26">
        <f t="shared" si="12"/>
        <v>148.93617021276594</v>
      </c>
    </row>
    <row r="58" spans="1:17" ht="25.5" x14ac:dyDescent="0.2">
      <c r="A58" s="77">
        <v>721362</v>
      </c>
      <c r="B58" s="78" t="s">
        <v>43</v>
      </c>
      <c r="C58" s="71">
        <v>59089.333333333336</v>
      </c>
      <c r="D58" s="71">
        <v>0</v>
      </c>
      <c r="E58" s="71">
        <v>0</v>
      </c>
      <c r="F58" s="83">
        <v>0</v>
      </c>
      <c r="G58" s="80">
        <f t="shared" si="21"/>
        <v>59089.333333333336</v>
      </c>
      <c r="H58" s="57">
        <f>27878+8</f>
        <v>27886</v>
      </c>
      <c r="I58" s="57">
        <f>40364+19</f>
        <v>40383</v>
      </c>
      <c r="J58" s="57">
        <f>O58-G58</f>
        <v>910.66666666666424</v>
      </c>
      <c r="K58" s="71">
        <v>60000</v>
      </c>
      <c r="L58" s="71">
        <v>0</v>
      </c>
      <c r="M58" s="71">
        <v>0</v>
      </c>
      <c r="N58" s="83">
        <v>0</v>
      </c>
      <c r="O58" s="80">
        <f t="shared" si="17"/>
        <v>60000</v>
      </c>
      <c r="P58" s="25">
        <f t="shared" si="11"/>
        <v>47.192950786379946</v>
      </c>
      <c r="Q58" s="26">
        <f t="shared" si="12"/>
        <v>101.54116930297627</v>
      </c>
    </row>
    <row r="59" spans="1:17" hidden="1" x14ac:dyDescent="0.2">
      <c r="A59" s="72">
        <v>7215</v>
      </c>
      <c r="B59" s="73" t="s">
        <v>123</v>
      </c>
      <c r="C59" s="74">
        <v>0</v>
      </c>
      <c r="D59" s="74">
        <v>0</v>
      </c>
      <c r="E59" s="74">
        <v>0</v>
      </c>
      <c r="F59" s="74">
        <v>0</v>
      </c>
      <c r="G59" s="84">
        <f>SUM(C59:F59)</f>
        <v>0</v>
      </c>
      <c r="H59" s="76">
        <f>SUM(H60)</f>
        <v>0</v>
      </c>
      <c r="I59" s="76">
        <f>SUM(I60)</f>
        <v>0</v>
      </c>
      <c r="J59" s="76">
        <f>SUM(J60)</f>
        <v>0</v>
      </c>
      <c r="K59" s="74">
        <f>SUM(K60)</f>
        <v>0</v>
      </c>
      <c r="L59" s="74">
        <f t="shared" ref="L59:N61" si="22">SUM(L60)</f>
        <v>0</v>
      </c>
      <c r="M59" s="74">
        <f t="shared" si="22"/>
        <v>0</v>
      </c>
      <c r="N59" s="74">
        <f t="shared" si="22"/>
        <v>0</v>
      </c>
      <c r="O59" s="84">
        <f>SUM(K59:N59)</f>
        <v>0</v>
      </c>
      <c r="P59" s="25" t="e">
        <f t="shared" si="11"/>
        <v>#DIV/0!</v>
      </c>
      <c r="Q59" s="26" t="e">
        <f t="shared" si="12"/>
        <v>#DIV/0!</v>
      </c>
    </row>
    <row r="60" spans="1:17" hidden="1" x14ac:dyDescent="0.2">
      <c r="A60" s="72">
        <v>721511</v>
      </c>
      <c r="B60" s="73" t="s">
        <v>123</v>
      </c>
      <c r="C60" s="74">
        <v>0</v>
      </c>
      <c r="D60" s="74">
        <v>0</v>
      </c>
      <c r="E60" s="74">
        <v>0</v>
      </c>
      <c r="F60" s="48">
        <v>0</v>
      </c>
      <c r="G60" s="84">
        <f>SUM(C60:F60)</f>
        <v>0</v>
      </c>
      <c r="H60" s="57">
        <v>0</v>
      </c>
      <c r="I60" s="57">
        <v>0</v>
      </c>
      <c r="J60" s="57">
        <f>O60-G60</f>
        <v>0</v>
      </c>
      <c r="K60" s="74">
        <f>SUM(I60/9*12)</f>
        <v>0</v>
      </c>
      <c r="L60" s="74">
        <v>0</v>
      </c>
      <c r="M60" s="74">
        <v>0</v>
      </c>
      <c r="N60" s="48">
        <v>0</v>
      </c>
      <c r="O60" s="84">
        <f>SUM(K60:N60)</f>
        <v>0</v>
      </c>
      <c r="P60" s="25" t="e">
        <f t="shared" si="11"/>
        <v>#DIV/0!</v>
      </c>
      <c r="Q60" s="26" t="e">
        <f t="shared" si="12"/>
        <v>#DIV/0!</v>
      </c>
    </row>
    <row r="61" spans="1:17" x14ac:dyDescent="0.2">
      <c r="A61" s="72">
        <v>7216</v>
      </c>
      <c r="B61" s="73" t="s">
        <v>44</v>
      </c>
      <c r="C61" s="74">
        <v>237985.33333333331</v>
      </c>
      <c r="D61" s="74">
        <v>0</v>
      </c>
      <c r="E61" s="74">
        <v>0</v>
      </c>
      <c r="F61" s="74">
        <v>0</v>
      </c>
      <c r="G61" s="84">
        <f t="shared" ref="G61:G64" si="23">SUM(C61:F61)</f>
        <v>237985.33333333331</v>
      </c>
      <c r="H61" s="76">
        <f>SUM(H62)</f>
        <v>245446</v>
      </c>
      <c r="I61" s="76">
        <f>SUM(I62)</f>
        <v>244506</v>
      </c>
      <c r="J61" s="76">
        <f>SUM(J62)</f>
        <v>88022.666666666686</v>
      </c>
      <c r="K61" s="74">
        <f>SUM(K62)</f>
        <v>326008</v>
      </c>
      <c r="L61" s="74">
        <f t="shared" si="22"/>
        <v>0</v>
      </c>
      <c r="M61" s="74">
        <f t="shared" si="22"/>
        <v>0</v>
      </c>
      <c r="N61" s="74">
        <f t="shared" si="22"/>
        <v>0</v>
      </c>
      <c r="O61" s="84">
        <f t="shared" si="17"/>
        <v>326008</v>
      </c>
      <c r="P61" s="25">
        <f t="shared" si="11"/>
        <v>103.13492708234122</v>
      </c>
      <c r="Q61" s="26">
        <f t="shared" si="12"/>
        <v>136.98659301133404</v>
      </c>
    </row>
    <row r="62" spans="1:17" x14ac:dyDescent="0.2">
      <c r="A62" s="72">
        <v>721610</v>
      </c>
      <c r="B62" s="73" t="s">
        <v>44</v>
      </c>
      <c r="C62" s="74">
        <v>237985.33333333331</v>
      </c>
      <c r="D62" s="74">
        <v>0</v>
      </c>
      <c r="E62" s="74">
        <v>0</v>
      </c>
      <c r="F62" s="48">
        <v>0</v>
      </c>
      <c r="G62" s="84">
        <f t="shared" si="23"/>
        <v>237985.33333333331</v>
      </c>
      <c r="H62" s="57">
        <v>245446</v>
      </c>
      <c r="I62" s="57">
        <v>244506</v>
      </c>
      <c r="J62" s="57">
        <f>O62-G62</f>
        <v>88022.666666666686</v>
      </c>
      <c r="K62" s="74">
        <f>SUM(I62/9*12)</f>
        <v>326008</v>
      </c>
      <c r="L62" s="74">
        <v>0</v>
      </c>
      <c r="M62" s="74">
        <v>0</v>
      </c>
      <c r="N62" s="48">
        <v>0</v>
      </c>
      <c r="O62" s="84">
        <f t="shared" si="17"/>
        <v>326008</v>
      </c>
      <c r="P62" s="25">
        <f t="shared" si="11"/>
        <v>103.13492708234122</v>
      </c>
      <c r="Q62" s="26">
        <f t="shared" si="12"/>
        <v>136.98659301133404</v>
      </c>
    </row>
    <row r="63" spans="1:17" ht="25.5" x14ac:dyDescent="0.2">
      <c r="A63" s="18">
        <v>7217</v>
      </c>
      <c r="B63" s="19" t="s">
        <v>45</v>
      </c>
      <c r="C63" s="21">
        <v>12</v>
      </c>
      <c r="D63" s="21">
        <v>0</v>
      </c>
      <c r="E63" s="21">
        <v>16034826</v>
      </c>
      <c r="F63" s="81">
        <v>0</v>
      </c>
      <c r="G63" s="23">
        <f t="shared" si="23"/>
        <v>16034838</v>
      </c>
      <c r="H63" s="85">
        <f>H64</f>
        <v>0</v>
      </c>
      <c r="I63" s="85">
        <f>I64</f>
        <v>0</v>
      </c>
      <c r="J63" s="85">
        <f>SUM(J64)</f>
        <v>-6940229</v>
      </c>
      <c r="K63" s="21">
        <f>SUM(K64)</f>
        <v>0</v>
      </c>
      <c r="L63" s="21">
        <f>SUM(L64)</f>
        <v>0</v>
      </c>
      <c r="M63" s="21">
        <f>SUM(M64)</f>
        <v>9094609</v>
      </c>
      <c r="N63" s="81">
        <f>SUM(N64)</f>
        <v>0</v>
      </c>
      <c r="O63" s="23">
        <f t="shared" si="17"/>
        <v>9094609</v>
      </c>
      <c r="P63" s="25">
        <f t="shared" si="11"/>
        <v>0</v>
      </c>
      <c r="Q63" s="26">
        <f t="shared" si="12"/>
        <v>56.717810307781093</v>
      </c>
    </row>
    <row r="64" spans="1:17" ht="25.5" x14ac:dyDescent="0.2">
      <c r="A64" s="27">
        <v>721711</v>
      </c>
      <c r="B64" s="28" t="s">
        <v>45</v>
      </c>
      <c r="C64" s="30">
        <v>12</v>
      </c>
      <c r="D64" s="30">
        <v>0</v>
      </c>
      <c r="E64" s="30">
        <v>16034826</v>
      </c>
      <c r="F64" s="31">
        <v>0</v>
      </c>
      <c r="G64" s="32">
        <f t="shared" si="23"/>
        <v>16034838</v>
      </c>
      <c r="H64" s="86">
        <v>0</v>
      </c>
      <c r="I64" s="86">
        <v>0</v>
      </c>
      <c r="J64" s="86">
        <f>O64-G64</f>
        <v>-6940229</v>
      </c>
      <c r="K64" s="30">
        <f>SUM(I64/9*12)</f>
        <v>0</v>
      </c>
      <c r="L64" s="30">
        <v>0</v>
      </c>
      <c r="M64" s="30">
        <v>9094609</v>
      </c>
      <c r="N64" s="31">
        <v>0</v>
      </c>
      <c r="O64" s="32">
        <f t="shared" si="17"/>
        <v>9094609</v>
      </c>
      <c r="P64" s="35">
        <f t="shared" si="11"/>
        <v>0</v>
      </c>
      <c r="Q64" s="35">
        <f t="shared" si="12"/>
        <v>56.717810307781093</v>
      </c>
    </row>
    <row r="65" spans="1:17" x14ac:dyDescent="0.2">
      <c r="A65" s="36"/>
      <c r="B65" s="36"/>
      <c r="C65" s="37"/>
      <c r="D65" s="37"/>
      <c r="E65" s="37"/>
      <c r="F65" s="37"/>
      <c r="G65" s="38"/>
      <c r="H65" s="36"/>
      <c r="I65" s="36"/>
      <c r="J65" s="36"/>
      <c r="K65" s="37"/>
      <c r="L65" s="37"/>
      <c r="M65" s="37"/>
      <c r="N65" s="37"/>
      <c r="O65" s="38"/>
      <c r="P65" s="36"/>
      <c r="Q65" s="36"/>
    </row>
    <row r="66" spans="1:17" ht="25.5" x14ac:dyDescent="0.2">
      <c r="A66" s="10">
        <v>722</v>
      </c>
      <c r="B66" s="11" t="s">
        <v>46</v>
      </c>
      <c r="C66" s="13">
        <v>84847796.666666657</v>
      </c>
      <c r="D66" s="13">
        <v>542000</v>
      </c>
      <c r="E66" s="13">
        <v>31882525</v>
      </c>
      <c r="F66" s="13">
        <v>0</v>
      </c>
      <c r="G66" s="14">
        <f>SUM(C66:F66)</f>
        <v>117272321.66666666</v>
      </c>
      <c r="H66" s="87">
        <f>H67+H74+H76+H87+H115+H129</f>
        <v>50741345</v>
      </c>
      <c r="I66" s="87">
        <f>I67+I74+I76+I87+I115+I129</f>
        <v>75057004</v>
      </c>
      <c r="J66" s="87">
        <f>J67+J74+J76+J87+J115+J129</f>
        <v>3003797.666666666</v>
      </c>
      <c r="K66" s="13">
        <f>SUM(K67+K74+K76+K87+K115+K129)</f>
        <v>85845458.333333343</v>
      </c>
      <c r="L66" s="13">
        <f>SUM(L67+L74+L76+L87+L115+L129)</f>
        <v>704000</v>
      </c>
      <c r="M66" s="13">
        <f>SUM(M67+M74+M76+M87+M115+M129)</f>
        <v>33726525</v>
      </c>
      <c r="N66" s="13">
        <f>SUM(N67+N74+N76+N87+N115+N129)</f>
        <v>0</v>
      </c>
      <c r="O66" s="14">
        <f>SUM(K66:N66)</f>
        <v>120275983.33333334</v>
      </c>
      <c r="P66" s="16">
        <f>H66/G66*100</f>
        <v>43.267963214906366</v>
      </c>
      <c r="Q66" s="17">
        <f>O66/G66*100</f>
        <v>102.56127074486021</v>
      </c>
    </row>
    <row r="67" spans="1:17" x14ac:dyDescent="0.2">
      <c r="A67" s="18">
        <v>7221</v>
      </c>
      <c r="B67" s="19" t="s">
        <v>47</v>
      </c>
      <c r="C67" s="24">
        <v>2636773.6666666665</v>
      </c>
      <c r="D67" s="24">
        <v>0</v>
      </c>
      <c r="E67" s="24">
        <v>13445100</v>
      </c>
      <c r="F67" s="24">
        <v>0</v>
      </c>
      <c r="G67" s="24">
        <f t="shared" ref="G67" si="24">SUM(G68:G73)</f>
        <v>16081873.666666666</v>
      </c>
      <c r="H67" s="24">
        <f t="shared" ref="H67:O67" si="25">SUM(H68:H73)</f>
        <v>7057405</v>
      </c>
      <c r="I67" s="24">
        <f t="shared" si="25"/>
        <v>10754315</v>
      </c>
      <c r="J67" s="24">
        <f>SUM(J68:J73)</f>
        <v>-197771.66666666651</v>
      </c>
      <c r="K67" s="24">
        <f t="shared" si="25"/>
        <v>2784002.0000000005</v>
      </c>
      <c r="L67" s="24">
        <f t="shared" si="25"/>
        <v>0</v>
      </c>
      <c r="M67" s="24">
        <f t="shared" si="25"/>
        <v>13100100</v>
      </c>
      <c r="N67" s="24">
        <f t="shared" si="25"/>
        <v>0</v>
      </c>
      <c r="O67" s="24">
        <f t="shared" si="25"/>
        <v>15884102</v>
      </c>
      <c r="P67" s="25">
        <f>H67/G67*100</f>
        <v>43.884221119259713</v>
      </c>
      <c r="Q67" s="26">
        <f>O67/G67*100</f>
        <v>98.770219995717341</v>
      </c>
    </row>
    <row r="68" spans="1:17" x14ac:dyDescent="0.2">
      <c r="A68" s="77">
        <v>722111</v>
      </c>
      <c r="B68" s="88" t="s">
        <v>48</v>
      </c>
      <c r="C68" s="71">
        <v>10840</v>
      </c>
      <c r="D68" s="71">
        <v>0</v>
      </c>
      <c r="E68" s="71">
        <v>0</v>
      </c>
      <c r="F68" s="48">
        <v>0</v>
      </c>
      <c r="G68" s="80">
        <f>SUM(C68:F68)</f>
        <v>10840</v>
      </c>
      <c r="H68" s="57">
        <v>337</v>
      </c>
      <c r="I68" s="57">
        <v>484</v>
      </c>
      <c r="J68" s="57">
        <f t="shared" ref="J68:J73" si="26">O68-G68</f>
        <v>54</v>
      </c>
      <c r="K68" s="71">
        <v>10894</v>
      </c>
      <c r="L68" s="71">
        <v>0</v>
      </c>
      <c r="M68" s="71">
        <v>0</v>
      </c>
      <c r="N68" s="48">
        <v>0</v>
      </c>
      <c r="O68" s="80">
        <f>SUM(K68:N68)</f>
        <v>10894</v>
      </c>
      <c r="P68" s="25">
        <f>H68/G68*100</f>
        <v>3.1088560885608856</v>
      </c>
      <c r="Q68" s="26">
        <f>O68/G68*100</f>
        <v>100.49815498154982</v>
      </c>
    </row>
    <row r="69" spans="1:17" s="96" customFormat="1" ht="25.5" x14ac:dyDescent="0.2">
      <c r="A69" s="89">
        <v>722112</v>
      </c>
      <c r="B69" s="90" t="s">
        <v>49</v>
      </c>
      <c r="C69" s="46">
        <v>2625547</v>
      </c>
      <c r="D69" s="46">
        <v>0</v>
      </c>
      <c r="E69" s="46">
        <v>0</v>
      </c>
      <c r="F69" s="91">
        <v>0</v>
      </c>
      <c r="G69" s="92">
        <f>SUM(C69:F69)</f>
        <v>2625547</v>
      </c>
      <c r="H69" s="93">
        <v>1394793</v>
      </c>
      <c r="I69" s="93">
        <v>2022469</v>
      </c>
      <c r="J69" s="93">
        <f t="shared" si="26"/>
        <v>71078.333333333489</v>
      </c>
      <c r="K69" s="46">
        <f t="shared" ref="K69:K71" si="27">SUM(I69/9*12)</f>
        <v>2696625.3333333335</v>
      </c>
      <c r="L69" s="46">
        <v>0</v>
      </c>
      <c r="M69" s="47">
        <v>0</v>
      </c>
      <c r="N69" s="91">
        <v>0</v>
      </c>
      <c r="O69" s="92">
        <f>SUM(K69:N69)</f>
        <v>2696625.3333333335</v>
      </c>
      <c r="P69" s="94">
        <f>H69/G69*100</f>
        <v>53.123901419399466</v>
      </c>
      <c r="Q69" s="95">
        <f>O69/G69*100</f>
        <v>102.70718190660206</v>
      </c>
    </row>
    <row r="70" spans="1:17" ht="38.25" x14ac:dyDescent="0.2">
      <c r="A70" s="77">
        <v>722113</v>
      </c>
      <c r="B70" s="78" t="s">
        <v>50</v>
      </c>
      <c r="C70" s="71"/>
      <c r="D70" s="71">
        <v>0</v>
      </c>
      <c r="E70" s="46">
        <v>345100</v>
      </c>
      <c r="F70" s="79">
        <v>0</v>
      </c>
      <c r="G70" s="80">
        <f t="shared" ref="G70" si="28">SUM(C70:F70)</f>
        <v>345100</v>
      </c>
      <c r="H70" s="57">
        <v>3670</v>
      </c>
      <c r="I70" s="57">
        <v>29095</v>
      </c>
      <c r="J70" s="57">
        <f t="shared" si="26"/>
        <v>-306206.66666666669</v>
      </c>
      <c r="K70" s="71">
        <f t="shared" si="27"/>
        <v>38793.333333333336</v>
      </c>
      <c r="L70" s="71">
        <v>0</v>
      </c>
      <c r="M70" s="47">
        <v>100</v>
      </c>
      <c r="N70" s="79">
        <v>0</v>
      </c>
      <c r="O70" s="80">
        <f t="shared" ref="O70:O75" si="29">SUM(K70:N70)</f>
        <v>38893.333333333336</v>
      </c>
      <c r="P70" s="25">
        <f t="shared" ref="P70:P136" si="30">H70/G70*100</f>
        <v>1.0634598667053028</v>
      </c>
      <c r="Q70" s="26">
        <f t="shared" ref="Q70:Q136" si="31">O70/G70*100</f>
        <v>11.270163237708877</v>
      </c>
    </row>
    <row r="71" spans="1:17" ht="25.5" x14ac:dyDescent="0.2">
      <c r="A71" s="77">
        <v>722114</v>
      </c>
      <c r="B71" s="78" t="s">
        <v>127</v>
      </c>
      <c r="C71" s="71">
        <v>386.66666666666663</v>
      </c>
      <c r="D71" s="71">
        <v>0</v>
      </c>
      <c r="E71" s="46">
        <v>0</v>
      </c>
      <c r="F71" s="79">
        <v>0</v>
      </c>
      <c r="G71" s="80">
        <f>SUM(C71:F71)</f>
        <v>386.66666666666663</v>
      </c>
      <c r="H71" s="57">
        <v>762</v>
      </c>
      <c r="I71" s="57">
        <v>28267</v>
      </c>
      <c r="J71" s="57">
        <f t="shared" si="26"/>
        <v>37302.666666666672</v>
      </c>
      <c r="K71" s="71">
        <f t="shared" si="27"/>
        <v>37689.333333333336</v>
      </c>
      <c r="L71" s="71">
        <v>0</v>
      </c>
      <c r="M71" s="47">
        <v>0</v>
      </c>
      <c r="N71" s="79">
        <v>0</v>
      </c>
      <c r="O71" s="80">
        <f>SUM(K71:N71)</f>
        <v>37689.333333333336</v>
      </c>
      <c r="P71" s="25">
        <f t="shared" si="30"/>
        <v>197.06896551724139</v>
      </c>
      <c r="Q71" s="26">
        <f t="shared" si="31"/>
        <v>9747.2413793103478</v>
      </c>
    </row>
    <row r="72" spans="1:17" ht="25.5" x14ac:dyDescent="0.2">
      <c r="A72" s="77">
        <v>722115</v>
      </c>
      <c r="B72" s="78" t="s">
        <v>51</v>
      </c>
      <c r="C72" s="71"/>
      <c r="D72" s="71">
        <v>0</v>
      </c>
      <c r="E72" s="46">
        <v>2600000</v>
      </c>
      <c r="F72" s="79">
        <v>0</v>
      </c>
      <c r="G72" s="80">
        <f t="shared" ref="G72:G75" si="32">SUM(C72:F72)</f>
        <v>2600000</v>
      </c>
      <c r="H72" s="57">
        <v>965082</v>
      </c>
      <c r="I72" s="57">
        <v>1081139</v>
      </c>
      <c r="J72" s="57">
        <f t="shared" si="26"/>
        <v>0</v>
      </c>
      <c r="K72" s="71">
        <v>0</v>
      </c>
      <c r="L72" s="71">
        <v>0</v>
      </c>
      <c r="M72" s="47">
        <v>2600000</v>
      </c>
      <c r="N72" s="79">
        <v>0</v>
      </c>
      <c r="O72" s="80">
        <f t="shared" si="29"/>
        <v>2600000</v>
      </c>
      <c r="P72" s="25">
        <f t="shared" si="30"/>
        <v>37.118538461538463</v>
      </c>
      <c r="Q72" s="26">
        <f t="shared" si="31"/>
        <v>100</v>
      </c>
    </row>
    <row r="73" spans="1:17" x14ac:dyDescent="0.2">
      <c r="A73" s="77">
        <v>722116</v>
      </c>
      <c r="B73" s="78" t="s">
        <v>52</v>
      </c>
      <c r="C73" s="71"/>
      <c r="D73" s="71">
        <v>0</v>
      </c>
      <c r="E73" s="46">
        <v>10500000</v>
      </c>
      <c r="F73" s="79">
        <v>0</v>
      </c>
      <c r="G73" s="80">
        <f t="shared" si="32"/>
        <v>10500000</v>
      </c>
      <c r="H73" s="57">
        <v>4692761</v>
      </c>
      <c r="I73" s="57">
        <v>7592861</v>
      </c>
      <c r="J73" s="57">
        <f t="shared" si="26"/>
        <v>0</v>
      </c>
      <c r="K73" s="71">
        <v>0</v>
      </c>
      <c r="L73" s="71">
        <v>0</v>
      </c>
      <c r="M73" s="47">
        <v>10500000</v>
      </c>
      <c r="N73" s="79">
        <v>0</v>
      </c>
      <c r="O73" s="80">
        <f t="shared" si="29"/>
        <v>10500000</v>
      </c>
      <c r="P73" s="25">
        <f t="shared" si="30"/>
        <v>44.692961904761901</v>
      </c>
      <c r="Q73" s="26">
        <f t="shared" si="31"/>
        <v>100</v>
      </c>
    </row>
    <row r="74" spans="1:17" x14ac:dyDescent="0.2">
      <c r="A74" s="72">
        <v>7222</v>
      </c>
      <c r="B74" s="73" t="s">
        <v>53</v>
      </c>
      <c r="C74" s="74">
        <v>118794</v>
      </c>
      <c r="D74" s="74">
        <v>0</v>
      </c>
      <c r="E74" s="74">
        <v>0</v>
      </c>
      <c r="F74" s="74">
        <v>0</v>
      </c>
      <c r="G74" s="84">
        <f t="shared" si="32"/>
        <v>118794</v>
      </c>
      <c r="H74" s="76">
        <f>H75</f>
        <v>78143</v>
      </c>
      <c r="I74" s="76">
        <f>I75</f>
        <v>139595</v>
      </c>
      <c r="J74" s="76">
        <f>SUM(J75)</f>
        <v>98352</v>
      </c>
      <c r="K74" s="74">
        <f>SUM(K75)</f>
        <v>217146</v>
      </c>
      <c r="L74" s="74">
        <f>SUM(L75)</f>
        <v>0</v>
      </c>
      <c r="M74" s="47">
        <f>SUM(M75)</f>
        <v>0</v>
      </c>
      <c r="N74" s="74">
        <f>SUM(N75)</f>
        <v>0</v>
      </c>
      <c r="O74" s="84">
        <f t="shared" si="29"/>
        <v>217146</v>
      </c>
      <c r="P74" s="25">
        <f t="shared" si="30"/>
        <v>65.780258262201798</v>
      </c>
      <c r="Q74" s="26">
        <f t="shared" si="31"/>
        <v>182.79206020506086</v>
      </c>
    </row>
    <row r="75" spans="1:17" x14ac:dyDescent="0.2">
      <c r="A75" s="72">
        <v>722200</v>
      </c>
      <c r="B75" s="73" t="s">
        <v>53</v>
      </c>
      <c r="C75" s="74">
        <v>118794</v>
      </c>
      <c r="D75" s="74">
        <v>0</v>
      </c>
      <c r="E75" s="74">
        <v>0</v>
      </c>
      <c r="F75" s="48">
        <v>0</v>
      </c>
      <c r="G75" s="84">
        <f t="shared" si="32"/>
        <v>118794</v>
      </c>
      <c r="H75" s="57">
        <v>78143</v>
      </c>
      <c r="I75" s="57">
        <v>139595</v>
      </c>
      <c r="J75" s="57">
        <f>O75-G75</f>
        <v>98352</v>
      </c>
      <c r="K75" s="74">
        <v>217146</v>
      </c>
      <c r="L75" s="74">
        <v>0</v>
      </c>
      <c r="M75" s="47">
        <v>0</v>
      </c>
      <c r="N75" s="48">
        <v>0</v>
      </c>
      <c r="O75" s="84">
        <f t="shared" si="29"/>
        <v>217146</v>
      </c>
      <c r="P75" s="25">
        <f t="shared" si="30"/>
        <v>65.780258262201798</v>
      </c>
      <c r="Q75" s="26">
        <f t="shared" si="31"/>
        <v>182.79206020506086</v>
      </c>
    </row>
    <row r="76" spans="1:17" x14ac:dyDescent="0.2">
      <c r="A76" s="72">
        <v>7224</v>
      </c>
      <c r="B76" s="73" t="s">
        <v>54</v>
      </c>
      <c r="C76" s="76">
        <v>11513555.666666666</v>
      </c>
      <c r="D76" s="76">
        <v>0</v>
      </c>
      <c r="E76" s="76">
        <v>1001000</v>
      </c>
      <c r="F76" s="76">
        <v>0</v>
      </c>
      <c r="G76" s="76">
        <f t="shared" ref="G76" si="33">SUM(G77:G86)</f>
        <v>12514555.666666666</v>
      </c>
      <c r="H76" s="76">
        <f>SUM(H77:H86)</f>
        <v>6571986</v>
      </c>
      <c r="I76" s="76">
        <f>SUM(I77:I86)</f>
        <v>8906190</v>
      </c>
      <c r="J76" s="76">
        <f t="shared" ref="J76:O76" si="34">SUM(J77:J86)</f>
        <v>2344910.3333333335</v>
      </c>
      <c r="K76" s="76">
        <f t="shared" si="34"/>
        <v>11258666</v>
      </c>
      <c r="L76" s="76">
        <f t="shared" si="34"/>
        <v>0</v>
      </c>
      <c r="M76" s="47">
        <f t="shared" si="34"/>
        <v>3601000</v>
      </c>
      <c r="N76" s="76">
        <f t="shared" si="34"/>
        <v>0</v>
      </c>
      <c r="O76" s="76">
        <f t="shared" si="34"/>
        <v>14859666</v>
      </c>
      <c r="P76" s="25">
        <f t="shared" si="30"/>
        <v>52.514737039405347</v>
      </c>
      <c r="Q76" s="26">
        <f t="shared" si="31"/>
        <v>118.73906190356954</v>
      </c>
    </row>
    <row r="77" spans="1:17" ht="38.25" x14ac:dyDescent="0.2">
      <c r="A77" s="44">
        <v>722411</v>
      </c>
      <c r="B77" s="70" t="s">
        <v>55</v>
      </c>
      <c r="C77" s="47">
        <v>1186174</v>
      </c>
      <c r="D77" s="47">
        <v>0</v>
      </c>
      <c r="E77" s="47">
        <v>0</v>
      </c>
      <c r="F77" s="48">
        <v>0</v>
      </c>
      <c r="G77" s="49">
        <f t="shared" ref="G77:G83" si="35">SUM(C77:F77)</f>
        <v>1186174</v>
      </c>
      <c r="H77" s="57">
        <v>627511</v>
      </c>
      <c r="I77" s="57">
        <v>966011</v>
      </c>
      <c r="J77" s="57">
        <f>O77-G77</f>
        <v>103826</v>
      </c>
      <c r="K77" s="47">
        <v>1290000</v>
      </c>
      <c r="L77" s="47">
        <v>0</v>
      </c>
      <c r="M77" s="47">
        <v>0</v>
      </c>
      <c r="N77" s="48">
        <v>0</v>
      </c>
      <c r="O77" s="49">
        <f t="shared" ref="O77:O83" si="36">SUM(K77:N77)</f>
        <v>1290000</v>
      </c>
      <c r="P77" s="25">
        <f t="shared" si="30"/>
        <v>52.90210373857461</v>
      </c>
      <c r="Q77" s="26">
        <f t="shared" si="31"/>
        <v>108.75301599933904</v>
      </c>
    </row>
    <row r="78" spans="1:17" ht="38.25" x14ac:dyDescent="0.2">
      <c r="A78" s="44">
        <v>722412</v>
      </c>
      <c r="B78" s="70" t="s">
        <v>56</v>
      </c>
      <c r="C78" s="47">
        <v>1609588</v>
      </c>
      <c r="D78" s="47">
        <v>0</v>
      </c>
      <c r="E78" s="47">
        <v>0</v>
      </c>
      <c r="F78" s="48">
        <v>0</v>
      </c>
      <c r="G78" s="49">
        <f t="shared" si="35"/>
        <v>1609588</v>
      </c>
      <c r="H78" s="57">
        <v>851891</v>
      </c>
      <c r="I78" s="57">
        <v>1315263</v>
      </c>
      <c r="J78" s="57">
        <f>O78-G78</f>
        <v>150412</v>
      </c>
      <c r="K78" s="47">
        <v>1760000</v>
      </c>
      <c r="L78" s="47">
        <v>0</v>
      </c>
      <c r="M78" s="47">
        <v>0</v>
      </c>
      <c r="N78" s="48">
        <v>0</v>
      </c>
      <c r="O78" s="49">
        <f t="shared" si="36"/>
        <v>1760000</v>
      </c>
      <c r="P78" s="25">
        <f t="shared" si="30"/>
        <v>52.926028275558714</v>
      </c>
      <c r="Q78" s="26">
        <f t="shared" si="31"/>
        <v>109.34475157617973</v>
      </c>
    </row>
    <row r="79" spans="1:17" ht="25.5" x14ac:dyDescent="0.2">
      <c r="A79" s="44">
        <v>722414</v>
      </c>
      <c r="B79" s="70" t="s">
        <v>57</v>
      </c>
      <c r="C79" s="47">
        <v>3086.666666666667</v>
      </c>
      <c r="D79" s="47">
        <v>0</v>
      </c>
      <c r="E79" s="47">
        <v>0</v>
      </c>
      <c r="F79" s="97">
        <v>0</v>
      </c>
      <c r="G79" s="49">
        <f t="shared" si="35"/>
        <v>3086.666666666667</v>
      </c>
      <c r="H79" s="57">
        <v>120</v>
      </c>
      <c r="I79" s="57">
        <v>120</v>
      </c>
      <c r="J79" s="57">
        <f>O79-G79</f>
        <v>-2886.666666666667</v>
      </c>
      <c r="K79" s="47">
        <v>200</v>
      </c>
      <c r="L79" s="47">
        <v>0</v>
      </c>
      <c r="M79" s="47">
        <v>0</v>
      </c>
      <c r="N79" s="97">
        <v>0</v>
      </c>
      <c r="O79" s="49">
        <f t="shared" si="36"/>
        <v>200</v>
      </c>
      <c r="P79" s="25">
        <f>H79/G79*100</f>
        <v>3.8876889848812088</v>
      </c>
      <c r="Q79" s="26">
        <f t="shared" si="31"/>
        <v>6.4794816414686816</v>
      </c>
    </row>
    <row r="80" spans="1:17" ht="25.5" x14ac:dyDescent="0.2">
      <c r="A80" s="44">
        <v>722415</v>
      </c>
      <c r="B80" s="70" t="s">
        <v>58</v>
      </c>
      <c r="C80" s="47">
        <v>195644</v>
      </c>
      <c r="D80" s="47">
        <v>0</v>
      </c>
      <c r="E80" s="47">
        <v>0</v>
      </c>
      <c r="F80" s="97">
        <v>0</v>
      </c>
      <c r="G80" s="49">
        <f t="shared" si="35"/>
        <v>195644</v>
      </c>
      <c r="H80" s="57">
        <v>131446</v>
      </c>
      <c r="I80" s="57">
        <v>163205</v>
      </c>
      <c r="J80" s="57">
        <f>O80-G80</f>
        <v>24356</v>
      </c>
      <c r="K80" s="47">
        <v>220000</v>
      </c>
      <c r="L80" s="47">
        <v>0</v>
      </c>
      <c r="M80" s="47">
        <v>0</v>
      </c>
      <c r="N80" s="97">
        <v>0</v>
      </c>
      <c r="O80" s="49">
        <f t="shared" si="36"/>
        <v>220000</v>
      </c>
      <c r="P80" s="25">
        <f t="shared" si="30"/>
        <v>67.186318006174488</v>
      </c>
      <c r="Q80" s="26">
        <f t="shared" si="31"/>
        <v>112.44914231972358</v>
      </c>
    </row>
    <row r="81" spans="1:17" ht="38.25" x14ac:dyDescent="0.2">
      <c r="A81" s="44">
        <v>722416</v>
      </c>
      <c r="B81" s="70" t="s">
        <v>59</v>
      </c>
      <c r="C81" s="47">
        <v>531361</v>
      </c>
      <c r="D81" s="47">
        <v>0</v>
      </c>
      <c r="E81" s="47">
        <v>0</v>
      </c>
      <c r="F81" s="97">
        <v>0</v>
      </c>
      <c r="G81" s="49">
        <f t="shared" si="35"/>
        <v>531361</v>
      </c>
      <c r="H81" s="57">
        <v>270686</v>
      </c>
      <c r="I81" s="57">
        <v>432975</v>
      </c>
      <c r="J81" s="57">
        <f>O81-G81</f>
        <v>38639</v>
      </c>
      <c r="K81" s="47">
        <v>570000</v>
      </c>
      <c r="L81" s="47">
        <v>0</v>
      </c>
      <c r="M81" s="47">
        <v>0</v>
      </c>
      <c r="N81" s="97">
        <v>0</v>
      </c>
      <c r="O81" s="49">
        <f t="shared" si="36"/>
        <v>570000</v>
      </c>
      <c r="P81" s="25">
        <f t="shared" si="30"/>
        <v>50.942014938996273</v>
      </c>
      <c r="Q81" s="26">
        <f t="shared" si="31"/>
        <v>107.27170417098732</v>
      </c>
    </row>
    <row r="82" spans="1:17" ht="25.5" x14ac:dyDescent="0.2">
      <c r="A82" s="44">
        <v>722418</v>
      </c>
      <c r="B82" s="70" t="s">
        <v>60</v>
      </c>
      <c r="C82" s="47">
        <v>0</v>
      </c>
      <c r="D82" s="47">
        <v>0</v>
      </c>
      <c r="E82" s="47">
        <v>0</v>
      </c>
      <c r="F82" s="97">
        <v>0</v>
      </c>
      <c r="G82" s="49">
        <f t="shared" si="35"/>
        <v>0</v>
      </c>
      <c r="H82" s="57">
        <v>4</v>
      </c>
      <c r="I82" s="57">
        <v>4</v>
      </c>
      <c r="J82" s="57"/>
      <c r="K82" s="47">
        <v>200</v>
      </c>
      <c r="L82" s="47">
        <v>0</v>
      </c>
      <c r="M82" s="47">
        <v>0</v>
      </c>
      <c r="N82" s="97">
        <v>0</v>
      </c>
      <c r="O82" s="49">
        <f t="shared" si="36"/>
        <v>200</v>
      </c>
      <c r="P82" s="25" t="s">
        <v>138</v>
      </c>
      <c r="Q82" s="26" t="s">
        <v>138</v>
      </c>
    </row>
    <row r="83" spans="1:17" ht="25.5" x14ac:dyDescent="0.2">
      <c r="A83" s="44">
        <v>722419</v>
      </c>
      <c r="B83" s="70" t="s">
        <v>61</v>
      </c>
      <c r="C83" s="47">
        <v>8140</v>
      </c>
      <c r="D83" s="47">
        <v>0</v>
      </c>
      <c r="E83" s="47">
        <v>0</v>
      </c>
      <c r="F83" s="97">
        <v>0</v>
      </c>
      <c r="G83" s="49">
        <f t="shared" si="35"/>
        <v>8140</v>
      </c>
      <c r="H83" s="57">
        <v>2432</v>
      </c>
      <c r="I83" s="57">
        <v>3216</v>
      </c>
      <c r="J83" s="57">
        <f>O83-G83</f>
        <v>-3140</v>
      </c>
      <c r="K83" s="47">
        <v>5000</v>
      </c>
      <c r="L83" s="47">
        <v>0</v>
      </c>
      <c r="M83" s="47">
        <v>0</v>
      </c>
      <c r="N83" s="97">
        <v>0</v>
      </c>
      <c r="O83" s="49">
        <f t="shared" si="36"/>
        <v>5000</v>
      </c>
      <c r="P83" s="25">
        <f t="shared" si="30"/>
        <v>29.877149877149879</v>
      </c>
      <c r="Q83" s="26">
        <f t="shared" si="31"/>
        <v>61.425061425061422</v>
      </c>
    </row>
    <row r="84" spans="1:17" ht="25.5" x14ac:dyDescent="0.2">
      <c r="A84" s="77">
        <v>722451</v>
      </c>
      <c r="B84" s="78" t="s">
        <v>62</v>
      </c>
      <c r="C84" s="71">
        <v>300000</v>
      </c>
      <c r="D84" s="98">
        <v>0</v>
      </c>
      <c r="E84" s="46">
        <v>1001000</v>
      </c>
      <c r="F84" s="98">
        <v>0</v>
      </c>
      <c r="G84" s="57">
        <f>SUM(C84:F84)</f>
        <v>1301000</v>
      </c>
      <c r="H84" s="57">
        <v>595535</v>
      </c>
      <c r="I84" s="57">
        <v>608200</v>
      </c>
      <c r="J84" s="57">
        <f>O84-G84</f>
        <v>2300000</v>
      </c>
      <c r="K84" s="71">
        <v>0</v>
      </c>
      <c r="L84" s="98">
        <v>0</v>
      </c>
      <c r="M84" s="46">
        <v>3601000</v>
      </c>
      <c r="N84" s="98">
        <v>0</v>
      </c>
      <c r="O84" s="57">
        <f>SUM(K84:N84)</f>
        <v>3601000</v>
      </c>
      <c r="P84" s="25">
        <f t="shared" si="30"/>
        <v>45.775172943889316</v>
      </c>
      <c r="Q84" s="26">
        <f t="shared" si="31"/>
        <v>276.78708685626441</v>
      </c>
    </row>
    <row r="85" spans="1:17" ht="38.25" x14ac:dyDescent="0.2">
      <c r="A85" s="77">
        <v>722481</v>
      </c>
      <c r="B85" s="78" t="s">
        <v>63</v>
      </c>
      <c r="C85" s="46">
        <v>7611385</v>
      </c>
      <c r="D85" s="98">
        <v>0</v>
      </c>
      <c r="E85" s="71">
        <v>0</v>
      </c>
      <c r="F85" s="98">
        <v>0</v>
      </c>
      <c r="G85" s="57">
        <f>SUM(C85:F85)</f>
        <v>7611385</v>
      </c>
      <c r="H85" s="57">
        <v>4087101</v>
      </c>
      <c r="I85" s="57">
        <v>5406015</v>
      </c>
      <c r="J85" s="57">
        <f>O85-G85</f>
        <v>-213119</v>
      </c>
      <c r="K85" s="46">
        <v>7398266</v>
      </c>
      <c r="L85" s="98">
        <v>0</v>
      </c>
      <c r="M85" s="71">
        <v>0</v>
      </c>
      <c r="N85" s="98">
        <v>0</v>
      </c>
      <c r="O85" s="57">
        <f>SUM(K85:N85)</f>
        <v>7398266</v>
      </c>
      <c r="P85" s="25">
        <f t="shared" si="30"/>
        <v>53.697204910801389</v>
      </c>
      <c r="Q85" s="26">
        <f t="shared" si="31"/>
        <v>97.199997109593056</v>
      </c>
    </row>
    <row r="86" spans="1:17" x14ac:dyDescent="0.2">
      <c r="A86" s="77">
        <v>722490</v>
      </c>
      <c r="B86" s="78" t="s">
        <v>140</v>
      </c>
      <c r="C86" s="46">
        <v>68177</v>
      </c>
      <c r="D86" s="98">
        <v>0</v>
      </c>
      <c r="E86" s="71">
        <v>0</v>
      </c>
      <c r="F86" s="98">
        <v>0</v>
      </c>
      <c r="G86" s="57">
        <f>SUM(C86:F86)</f>
        <v>68177</v>
      </c>
      <c r="H86" s="80">
        <v>5260</v>
      </c>
      <c r="I86" s="80">
        <v>11181</v>
      </c>
      <c r="J86" s="57">
        <f>O86-G86</f>
        <v>-53177</v>
      </c>
      <c r="K86" s="46">
        <v>15000</v>
      </c>
      <c r="L86" s="98">
        <v>0</v>
      </c>
      <c r="M86" s="71">
        <v>0</v>
      </c>
      <c r="N86" s="98">
        <v>0</v>
      </c>
      <c r="O86" s="57">
        <f>SUM(K86:N86)</f>
        <v>15000</v>
      </c>
      <c r="P86" s="25" t="s">
        <v>138</v>
      </c>
      <c r="Q86" s="26" t="s">
        <v>138</v>
      </c>
    </row>
    <row r="87" spans="1:17" x14ac:dyDescent="0.2">
      <c r="A87" s="72">
        <v>7225</v>
      </c>
      <c r="B87" s="73" t="s">
        <v>64</v>
      </c>
      <c r="C87" s="76">
        <v>26321139.333333332</v>
      </c>
      <c r="D87" s="76">
        <v>0</v>
      </c>
      <c r="E87" s="76">
        <v>14849425</v>
      </c>
      <c r="F87" s="76">
        <v>0</v>
      </c>
      <c r="G87" s="76">
        <f t="shared" ref="G87" si="37">SUM(G88:G114)</f>
        <v>41170564.333333328</v>
      </c>
      <c r="H87" s="76">
        <f>SUM(H88:H114)</f>
        <v>16946987</v>
      </c>
      <c r="I87" s="76">
        <f>SUM(I88:I114)</f>
        <v>25180628</v>
      </c>
      <c r="J87" s="76">
        <f t="shared" ref="J87:O87" si="38">SUM(J88:J114)</f>
        <v>806463.3333333336</v>
      </c>
      <c r="K87" s="76">
        <f t="shared" si="38"/>
        <v>27945602.666666668</v>
      </c>
      <c r="L87" s="76">
        <f t="shared" si="38"/>
        <v>0</v>
      </c>
      <c r="M87" s="76">
        <f t="shared" si="38"/>
        <v>14031425</v>
      </c>
      <c r="N87" s="76">
        <f t="shared" si="38"/>
        <v>0</v>
      </c>
      <c r="O87" s="76">
        <f t="shared" si="38"/>
        <v>41977027.666666664</v>
      </c>
      <c r="P87" s="25">
        <f t="shared" si="30"/>
        <v>41.162872733029424</v>
      </c>
      <c r="Q87" s="26">
        <f t="shared" si="31"/>
        <v>101.95883478012078</v>
      </c>
    </row>
    <row r="88" spans="1:17" ht="38.25" x14ac:dyDescent="0.2">
      <c r="A88" s="44">
        <v>722511</v>
      </c>
      <c r="B88" s="70" t="s">
        <v>65</v>
      </c>
      <c r="C88" s="47">
        <v>1025</v>
      </c>
      <c r="D88" s="47">
        <v>0</v>
      </c>
      <c r="E88" s="47">
        <v>0</v>
      </c>
      <c r="F88" s="48">
        <v>0</v>
      </c>
      <c r="G88" s="49">
        <f t="shared" ref="G88:G99" si="39">SUM(C88:F88)</f>
        <v>1025</v>
      </c>
      <c r="H88" s="57">
        <v>551</v>
      </c>
      <c r="I88" s="57">
        <v>716</v>
      </c>
      <c r="J88" s="57">
        <f t="shared" ref="J88:J114" si="40">O88-G88</f>
        <v>-25</v>
      </c>
      <c r="K88" s="47">
        <v>1000</v>
      </c>
      <c r="L88" s="47">
        <v>0</v>
      </c>
      <c r="M88" s="47">
        <v>0</v>
      </c>
      <c r="N88" s="48">
        <v>0</v>
      </c>
      <c r="O88" s="49">
        <f t="shared" ref="O88:O136" si="41">SUM(K88:N88)</f>
        <v>1000</v>
      </c>
      <c r="P88" s="25">
        <f t="shared" si="30"/>
        <v>53.756097560975611</v>
      </c>
      <c r="Q88" s="26">
        <f t="shared" si="31"/>
        <v>97.560975609756099</v>
      </c>
    </row>
    <row r="89" spans="1:17" ht="25.5" x14ac:dyDescent="0.2">
      <c r="A89" s="77">
        <v>722512</v>
      </c>
      <c r="B89" s="78" t="s">
        <v>66</v>
      </c>
      <c r="C89" s="71">
        <v>563868</v>
      </c>
      <c r="D89" s="71">
        <v>0</v>
      </c>
      <c r="E89" s="71">
        <v>0</v>
      </c>
      <c r="F89" s="79">
        <v>0</v>
      </c>
      <c r="G89" s="80">
        <f t="shared" si="39"/>
        <v>563868</v>
      </c>
      <c r="H89" s="57">
        <v>115382</v>
      </c>
      <c r="I89" s="57">
        <v>166895</v>
      </c>
      <c r="J89" s="57">
        <f t="shared" si="40"/>
        <v>-333868</v>
      </c>
      <c r="K89" s="71">
        <v>230000</v>
      </c>
      <c r="L89" s="71">
        <v>0</v>
      </c>
      <c r="M89" s="71">
        <v>0</v>
      </c>
      <c r="N89" s="79">
        <v>0</v>
      </c>
      <c r="O89" s="80">
        <f t="shared" si="41"/>
        <v>230000</v>
      </c>
      <c r="P89" s="25">
        <f t="shared" si="30"/>
        <v>20.462590535373526</v>
      </c>
      <c r="Q89" s="26">
        <f t="shared" si="31"/>
        <v>40.789688366780879</v>
      </c>
    </row>
    <row r="90" spans="1:17" ht="25.5" x14ac:dyDescent="0.2">
      <c r="A90" s="77">
        <v>722513</v>
      </c>
      <c r="B90" s="78" t="s">
        <v>67</v>
      </c>
      <c r="C90" s="71">
        <v>2050</v>
      </c>
      <c r="D90" s="71">
        <v>0</v>
      </c>
      <c r="E90" s="71">
        <v>0</v>
      </c>
      <c r="F90" s="79">
        <v>0</v>
      </c>
      <c r="G90" s="80">
        <f t="shared" si="39"/>
        <v>2050</v>
      </c>
      <c r="H90" s="57">
        <v>846</v>
      </c>
      <c r="I90" s="57">
        <v>224</v>
      </c>
      <c r="J90" s="57">
        <f t="shared" si="40"/>
        <v>-1050</v>
      </c>
      <c r="K90" s="71">
        <v>1000</v>
      </c>
      <c r="L90" s="71">
        <v>0</v>
      </c>
      <c r="M90" s="71">
        <v>0</v>
      </c>
      <c r="N90" s="79">
        <v>0</v>
      </c>
      <c r="O90" s="80">
        <f t="shared" si="41"/>
        <v>1000</v>
      </c>
      <c r="P90" s="25">
        <f t="shared" si="30"/>
        <v>41.268292682926827</v>
      </c>
      <c r="Q90" s="26">
        <f t="shared" si="31"/>
        <v>48.780487804878049</v>
      </c>
    </row>
    <row r="91" spans="1:17" ht="38.25" x14ac:dyDescent="0.2">
      <c r="A91" s="77">
        <v>722514</v>
      </c>
      <c r="B91" s="78" t="s">
        <v>68</v>
      </c>
      <c r="C91" s="71">
        <v>205044</v>
      </c>
      <c r="D91" s="71">
        <v>0</v>
      </c>
      <c r="E91" s="71">
        <v>0</v>
      </c>
      <c r="F91" s="79">
        <v>0</v>
      </c>
      <c r="G91" s="80">
        <f t="shared" si="39"/>
        <v>205044</v>
      </c>
      <c r="H91" s="57">
        <v>121627</v>
      </c>
      <c r="I91" s="57">
        <v>183009</v>
      </c>
      <c r="J91" s="57">
        <f t="shared" si="40"/>
        <v>44956</v>
      </c>
      <c r="K91" s="71">
        <v>250000</v>
      </c>
      <c r="L91" s="71">
        <v>0</v>
      </c>
      <c r="M91" s="71">
        <v>0</v>
      </c>
      <c r="N91" s="79">
        <v>0</v>
      </c>
      <c r="O91" s="80">
        <f t="shared" si="41"/>
        <v>250000</v>
      </c>
      <c r="P91" s="25">
        <f t="shared" si="30"/>
        <v>59.317512338815078</v>
      </c>
      <c r="Q91" s="26">
        <f t="shared" si="31"/>
        <v>121.9250502331207</v>
      </c>
    </row>
    <row r="92" spans="1:17" ht="25.5" x14ac:dyDescent="0.2">
      <c r="A92" s="77">
        <v>722515</v>
      </c>
      <c r="B92" s="78" t="s">
        <v>69</v>
      </c>
      <c r="C92" s="71">
        <v>1073477.3333333333</v>
      </c>
      <c r="D92" s="71">
        <v>0</v>
      </c>
      <c r="E92" s="71">
        <v>0</v>
      </c>
      <c r="F92" s="79">
        <v>0</v>
      </c>
      <c r="G92" s="80">
        <f t="shared" si="39"/>
        <v>1073477.3333333333</v>
      </c>
      <c r="H92" s="57">
        <v>546357</v>
      </c>
      <c r="I92" s="57">
        <v>855440</v>
      </c>
      <c r="J92" s="57">
        <f t="shared" si="40"/>
        <v>76522.666666666744</v>
      </c>
      <c r="K92" s="71">
        <v>1150000</v>
      </c>
      <c r="L92" s="71">
        <v>0</v>
      </c>
      <c r="M92" s="71">
        <v>0</v>
      </c>
      <c r="N92" s="79">
        <v>0</v>
      </c>
      <c r="O92" s="80">
        <f t="shared" si="41"/>
        <v>1150000</v>
      </c>
      <c r="P92" s="25">
        <f t="shared" si="30"/>
        <v>50.895997804021334</v>
      </c>
      <c r="Q92" s="26">
        <f t="shared" si="31"/>
        <v>107.12848462566514</v>
      </c>
    </row>
    <row r="93" spans="1:17" ht="25.5" x14ac:dyDescent="0.2">
      <c r="A93" s="77">
        <v>722516</v>
      </c>
      <c r="B93" s="78" t="s">
        <v>70</v>
      </c>
      <c r="C93" s="71">
        <v>316553.33333333337</v>
      </c>
      <c r="D93" s="71">
        <v>0</v>
      </c>
      <c r="E93" s="71">
        <v>0</v>
      </c>
      <c r="F93" s="79">
        <v>0</v>
      </c>
      <c r="G93" s="80">
        <f t="shared" si="39"/>
        <v>316553.33333333337</v>
      </c>
      <c r="H93" s="57">
        <v>177708</v>
      </c>
      <c r="I93" s="57">
        <v>265358</v>
      </c>
      <c r="J93" s="57">
        <f t="shared" si="40"/>
        <v>43446.666666666628</v>
      </c>
      <c r="K93" s="71">
        <v>360000</v>
      </c>
      <c r="L93" s="71">
        <v>0</v>
      </c>
      <c r="M93" s="71">
        <v>0</v>
      </c>
      <c r="N93" s="79">
        <v>0</v>
      </c>
      <c r="O93" s="80">
        <f t="shared" si="41"/>
        <v>360000</v>
      </c>
      <c r="P93" s="25">
        <f t="shared" si="30"/>
        <v>56.138407430027584</v>
      </c>
      <c r="Q93" s="26">
        <f t="shared" si="31"/>
        <v>113.72491207379483</v>
      </c>
    </row>
    <row r="94" spans="1:17" ht="51" x14ac:dyDescent="0.2">
      <c r="A94" s="77">
        <v>722517</v>
      </c>
      <c r="B94" s="78" t="s">
        <v>71</v>
      </c>
      <c r="C94" s="71">
        <v>209313.33333333331</v>
      </c>
      <c r="D94" s="71">
        <v>0</v>
      </c>
      <c r="E94" s="71">
        <v>0</v>
      </c>
      <c r="F94" s="79">
        <v>0</v>
      </c>
      <c r="G94" s="80">
        <f t="shared" si="39"/>
        <v>209313.33333333331</v>
      </c>
      <c r="H94" s="57">
        <v>114295</v>
      </c>
      <c r="I94" s="57">
        <v>153470</v>
      </c>
      <c r="J94" s="57">
        <f t="shared" si="40"/>
        <v>686.66666666668607</v>
      </c>
      <c r="K94" s="71">
        <v>210000</v>
      </c>
      <c r="L94" s="71">
        <v>0</v>
      </c>
      <c r="M94" s="71">
        <v>0</v>
      </c>
      <c r="N94" s="79">
        <v>0</v>
      </c>
      <c r="O94" s="80">
        <f t="shared" si="41"/>
        <v>210000</v>
      </c>
      <c r="P94" s="25">
        <f t="shared" si="30"/>
        <v>54.604739306303152</v>
      </c>
      <c r="Q94" s="26">
        <f t="shared" si="31"/>
        <v>100.32805682071537</v>
      </c>
    </row>
    <row r="95" spans="1:17" ht="25.5" x14ac:dyDescent="0.2">
      <c r="A95" s="77">
        <v>722518</v>
      </c>
      <c r="B95" s="78" t="s">
        <v>72</v>
      </c>
      <c r="C95" s="71"/>
      <c r="D95" s="71">
        <v>0</v>
      </c>
      <c r="E95" s="71">
        <v>602000</v>
      </c>
      <c r="F95" s="79">
        <v>0</v>
      </c>
      <c r="G95" s="80">
        <f t="shared" si="39"/>
        <v>602000</v>
      </c>
      <c r="H95" s="57">
        <v>128800</v>
      </c>
      <c r="I95" s="57">
        <v>241493</v>
      </c>
      <c r="J95" s="57">
        <f t="shared" si="40"/>
        <v>184490.66666666663</v>
      </c>
      <c r="K95" s="71">
        <f t="shared" ref="K95:K112" si="42">SUM(I95/9*12)</f>
        <v>321990.66666666663</v>
      </c>
      <c r="L95" s="71">
        <v>0</v>
      </c>
      <c r="M95" s="71">
        <v>464500</v>
      </c>
      <c r="N95" s="79">
        <v>0</v>
      </c>
      <c r="O95" s="80">
        <f t="shared" si="41"/>
        <v>786490.66666666663</v>
      </c>
      <c r="P95" s="25">
        <f t="shared" si="30"/>
        <v>21.395348837209301</v>
      </c>
      <c r="Q95" s="26">
        <f t="shared" si="31"/>
        <v>130.64629014396456</v>
      </c>
    </row>
    <row r="96" spans="1:17" ht="38.25" x14ac:dyDescent="0.2">
      <c r="A96" s="77">
        <v>722519</v>
      </c>
      <c r="B96" s="78" t="s">
        <v>73</v>
      </c>
      <c r="C96" s="71">
        <v>1948</v>
      </c>
      <c r="D96" s="71">
        <v>0</v>
      </c>
      <c r="E96" s="71">
        <v>0</v>
      </c>
      <c r="F96" s="79">
        <v>0</v>
      </c>
      <c r="G96" s="80">
        <f t="shared" si="39"/>
        <v>1948</v>
      </c>
      <c r="H96" s="57">
        <v>920</v>
      </c>
      <c r="I96" s="57">
        <v>1675</v>
      </c>
      <c r="J96" s="57">
        <f t="shared" si="40"/>
        <v>1052</v>
      </c>
      <c r="K96" s="71">
        <v>3000</v>
      </c>
      <c r="L96" s="71">
        <v>0</v>
      </c>
      <c r="M96" s="71">
        <v>0</v>
      </c>
      <c r="N96" s="79">
        <v>0</v>
      </c>
      <c r="O96" s="80">
        <f t="shared" si="41"/>
        <v>3000</v>
      </c>
      <c r="P96" s="25">
        <f t="shared" si="30"/>
        <v>47.227926078028744</v>
      </c>
      <c r="Q96" s="26">
        <f t="shared" si="31"/>
        <v>154.00410677618069</v>
      </c>
    </row>
    <row r="97" spans="1:17" ht="25.5" x14ac:dyDescent="0.2">
      <c r="A97" s="44">
        <v>722541</v>
      </c>
      <c r="B97" s="70" t="s">
        <v>74</v>
      </c>
      <c r="C97" s="46">
        <v>4408</v>
      </c>
      <c r="D97" s="47">
        <v>0</v>
      </c>
      <c r="E97" s="71">
        <v>0</v>
      </c>
      <c r="F97" s="48">
        <v>0</v>
      </c>
      <c r="G97" s="49">
        <f t="shared" si="39"/>
        <v>4408</v>
      </c>
      <c r="H97" s="57">
        <v>8</v>
      </c>
      <c r="I97" s="57">
        <v>4048</v>
      </c>
      <c r="J97" s="57">
        <f t="shared" si="40"/>
        <v>1592</v>
      </c>
      <c r="K97" s="46">
        <v>6000</v>
      </c>
      <c r="L97" s="47">
        <v>0</v>
      </c>
      <c r="M97" s="71">
        <v>0</v>
      </c>
      <c r="N97" s="48">
        <v>0</v>
      </c>
      <c r="O97" s="49">
        <f t="shared" si="41"/>
        <v>6000</v>
      </c>
      <c r="P97" s="25">
        <f t="shared" si="30"/>
        <v>0.18148820326678766</v>
      </c>
      <c r="Q97" s="26">
        <f t="shared" si="31"/>
        <v>136.11615245009074</v>
      </c>
    </row>
    <row r="98" spans="1:17" ht="38.25" x14ac:dyDescent="0.2">
      <c r="A98" s="44">
        <v>722562</v>
      </c>
      <c r="B98" s="70" t="s">
        <v>75</v>
      </c>
      <c r="C98" s="47">
        <v>973</v>
      </c>
      <c r="D98" s="47">
        <v>0</v>
      </c>
      <c r="E98" s="71">
        <v>0</v>
      </c>
      <c r="F98" s="48">
        <v>0</v>
      </c>
      <c r="G98" s="49">
        <f t="shared" si="39"/>
        <v>973</v>
      </c>
      <c r="H98" s="57">
        <v>15</v>
      </c>
      <c r="I98" s="57">
        <v>39</v>
      </c>
      <c r="J98" s="57">
        <f t="shared" si="40"/>
        <v>-773</v>
      </c>
      <c r="K98" s="47">
        <v>200</v>
      </c>
      <c r="L98" s="47">
        <v>0</v>
      </c>
      <c r="M98" s="71">
        <v>0</v>
      </c>
      <c r="N98" s="48">
        <v>0</v>
      </c>
      <c r="O98" s="49">
        <f t="shared" si="41"/>
        <v>200</v>
      </c>
      <c r="P98" s="25">
        <f t="shared" si="30"/>
        <v>1.5416238437821173</v>
      </c>
      <c r="Q98" s="26">
        <f t="shared" si="31"/>
        <v>20.554984583761563</v>
      </c>
    </row>
    <row r="99" spans="1:17" ht="51" x14ac:dyDescent="0.2">
      <c r="A99" s="77">
        <v>722563</v>
      </c>
      <c r="B99" s="78" t="s">
        <v>76</v>
      </c>
      <c r="C99" s="47">
        <v>10506</v>
      </c>
      <c r="D99" s="47">
        <v>0</v>
      </c>
      <c r="E99" s="71">
        <v>0</v>
      </c>
      <c r="F99" s="79">
        <v>0</v>
      </c>
      <c r="G99" s="80">
        <f t="shared" si="39"/>
        <v>10506</v>
      </c>
      <c r="H99" s="57">
        <v>263</v>
      </c>
      <c r="I99" s="57">
        <v>344</v>
      </c>
      <c r="J99" s="57">
        <f t="shared" si="40"/>
        <v>-10306</v>
      </c>
      <c r="K99" s="47">
        <v>200</v>
      </c>
      <c r="L99" s="47">
        <v>0</v>
      </c>
      <c r="M99" s="71">
        <v>0</v>
      </c>
      <c r="N99" s="79">
        <v>0</v>
      </c>
      <c r="O99" s="80">
        <f t="shared" si="41"/>
        <v>200</v>
      </c>
      <c r="P99" s="25">
        <f t="shared" si="30"/>
        <v>2.5033314296592422</v>
      </c>
      <c r="Q99" s="26">
        <f t="shared" si="31"/>
        <v>1.9036740909956213</v>
      </c>
    </row>
    <row r="100" spans="1:17" ht="25.5" x14ac:dyDescent="0.2">
      <c r="A100" s="77">
        <v>722564</v>
      </c>
      <c r="B100" s="78" t="s">
        <v>146</v>
      </c>
      <c r="C100" s="47">
        <v>0</v>
      </c>
      <c r="D100" s="47">
        <v>0</v>
      </c>
      <c r="E100" s="71">
        <v>0</v>
      </c>
      <c r="F100" s="79">
        <v>0</v>
      </c>
      <c r="G100" s="80">
        <v>0</v>
      </c>
      <c r="H100" s="57">
        <v>2</v>
      </c>
      <c r="I100" s="57">
        <v>58</v>
      </c>
      <c r="J100" s="57">
        <f t="shared" si="40"/>
        <v>200</v>
      </c>
      <c r="K100" s="47">
        <v>200</v>
      </c>
      <c r="L100" s="47">
        <v>0</v>
      </c>
      <c r="M100" s="71">
        <v>0</v>
      </c>
      <c r="N100" s="79">
        <v>0</v>
      </c>
      <c r="O100" s="80">
        <f t="shared" si="41"/>
        <v>200</v>
      </c>
      <c r="P100" s="25" t="s">
        <v>138</v>
      </c>
      <c r="Q100" s="26" t="s">
        <v>138</v>
      </c>
    </row>
    <row r="101" spans="1:17" ht="25.5" x14ac:dyDescent="0.2">
      <c r="A101" s="44">
        <v>722570</v>
      </c>
      <c r="B101" s="70" t="s">
        <v>77</v>
      </c>
      <c r="C101" s="47">
        <v>3746.666666666667</v>
      </c>
      <c r="D101" s="47">
        <v>0</v>
      </c>
      <c r="E101" s="71">
        <v>0</v>
      </c>
      <c r="F101" s="48">
        <v>0</v>
      </c>
      <c r="G101" s="49">
        <f t="shared" ref="G101:G122" si="43">SUM(C101:F101)</f>
        <v>3746.666666666667</v>
      </c>
      <c r="H101" s="57">
        <v>1498</v>
      </c>
      <c r="I101" s="57">
        <v>3608</v>
      </c>
      <c r="J101" s="57">
        <f t="shared" si="40"/>
        <v>1253.333333333333</v>
      </c>
      <c r="K101" s="47">
        <v>5000</v>
      </c>
      <c r="L101" s="47">
        <v>0</v>
      </c>
      <c r="M101" s="71">
        <v>0</v>
      </c>
      <c r="N101" s="48">
        <v>0</v>
      </c>
      <c r="O101" s="49">
        <f t="shared" si="41"/>
        <v>5000</v>
      </c>
      <c r="P101" s="25">
        <f t="shared" si="30"/>
        <v>39.982206405693951</v>
      </c>
      <c r="Q101" s="26">
        <f t="shared" si="31"/>
        <v>133.45195729537366</v>
      </c>
    </row>
    <row r="102" spans="1:17" ht="51" x14ac:dyDescent="0.2">
      <c r="A102" s="77">
        <v>722581</v>
      </c>
      <c r="B102" s="78" t="s">
        <v>76</v>
      </c>
      <c r="C102" s="47"/>
      <c r="D102" s="47">
        <v>0</v>
      </c>
      <c r="E102" s="46">
        <v>11863000</v>
      </c>
      <c r="F102" s="79">
        <v>0</v>
      </c>
      <c r="G102" s="80">
        <f t="shared" si="43"/>
        <v>11863000</v>
      </c>
      <c r="H102" s="57">
        <v>2814849</v>
      </c>
      <c r="I102" s="57">
        <v>4281343</v>
      </c>
      <c r="J102" s="57">
        <f t="shared" si="40"/>
        <v>-824000</v>
      </c>
      <c r="K102" s="47">
        <v>0</v>
      </c>
      <c r="L102" s="47">
        <v>0</v>
      </c>
      <c r="M102" s="71">
        <v>11039000</v>
      </c>
      <c r="N102" s="79">
        <v>0</v>
      </c>
      <c r="O102" s="80">
        <f t="shared" si="41"/>
        <v>11039000</v>
      </c>
      <c r="P102" s="25">
        <f t="shared" si="30"/>
        <v>23.727969316361797</v>
      </c>
      <c r="Q102" s="26">
        <f t="shared" si="31"/>
        <v>93.054033549692321</v>
      </c>
    </row>
    <row r="103" spans="1:17" ht="63.75" x14ac:dyDescent="0.2">
      <c r="A103" s="77">
        <v>722582</v>
      </c>
      <c r="B103" s="78" t="s">
        <v>78</v>
      </c>
      <c r="C103" s="47"/>
      <c r="D103" s="47">
        <v>0</v>
      </c>
      <c r="E103" s="46">
        <v>300000</v>
      </c>
      <c r="F103" s="79">
        <v>0</v>
      </c>
      <c r="G103" s="80">
        <f t="shared" si="43"/>
        <v>300000</v>
      </c>
      <c r="H103" s="57">
        <v>151585</v>
      </c>
      <c r="I103" s="57">
        <v>229120</v>
      </c>
      <c r="J103" s="57">
        <f t="shared" si="40"/>
        <v>0</v>
      </c>
      <c r="K103" s="47">
        <v>0</v>
      </c>
      <c r="L103" s="47">
        <v>0</v>
      </c>
      <c r="M103" s="46">
        <v>300000</v>
      </c>
      <c r="N103" s="79">
        <v>0</v>
      </c>
      <c r="O103" s="80">
        <f t="shared" si="41"/>
        <v>300000</v>
      </c>
      <c r="P103" s="25">
        <f>H103/G103*100</f>
        <v>50.528333333333329</v>
      </c>
      <c r="Q103" s="26">
        <f t="shared" si="31"/>
        <v>100</v>
      </c>
    </row>
    <row r="104" spans="1:17" ht="51" x14ac:dyDescent="0.2">
      <c r="A104" s="77">
        <v>722583</v>
      </c>
      <c r="B104" s="78" t="s">
        <v>79</v>
      </c>
      <c r="C104" s="47">
        <v>13854.666666666668</v>
      </c>
      <c r="D104" s="47">
        <v>0</v>
      </c>
      <c r="E104" s="71">
        <v>100000</v>
      </c>
      <c r="F104" s="79">
        <v>0</v>
      </c>
      <c r="G104" s="80">
        <f t="shared" si="43"/>
        <v>113854.66666666667</v>
      </c>
      <c r="H104" s="57">
        <v>17999</v>
      </c>
      <c r="I104" s="57">
        <v>21529</v>
      </c>
      <c r="J104" s="57">
        <f t="shared" si="40"/>
        <v>14850.666666666672</v>
      </c>
      <c r="K104" s="47">
        <f t="shared" si="42"/>
        <v>28705.333333333336</v>
      </c>
      <c r="L104" s="47">
        <v>0</v>
      </c>
      <c r="M104" s="71">
        <v>100000</v>
      </c>
      <c r="N104" s="79">
        <v>0</v>
      </c>
      <c r="O104" s="80">
        <f t="shared" si="41"/>
        <v>128705.33333333334</v>
      </c>
      <c r="P104" s="25">
        <f t="shared" si="30"/>
        <v>15.808750336686536</v>
      </c>
      <c r="Q104" s="26">
        <f t="shared" si="31"/>
        <v>113.04352917754798</v>
      </c>
    </row>
    <row r="105" spans="1:17" ht="38.25" x14ac:dyDescent="0.2">
      <c r="A105" s="77">
        <v>722584</v>
      </c>
      <c r="B105" s="78" t="s">
        <v>80</v>
      </c>
      <c r="C105" s="71"/>
      <c r="D105" s="71">
        <v>0</v>
      </c>
      <c r="E105" s="46">
        <v>110000</v>
      </c>
      <c r="F105" s="79">
        <v>0</v>
      </c>
      <c r="G105" s="80">
        <f t="shared" si="43"/>
        <v>110000</v>
      </c>
      <c r="H105" s="57">
        <v>14082</v>
      </c>
      <c r="I105" s="57">
        <v>17451</v>
      </c>
      <c r="J105" s="57">
        <f t="shared" si="40"/>
        <v>23268</v>
      </c>
      <c r="K105" s="71">
        <f t="shared" si="42"/>
        <v>23268</v>
      </c>
      <c r="L105" s="71">
        <v>0</v>
      </c>
      <c r="M105" s="47">
        <v>110000</v>
      </c>
      <c r="N105" s="79">
        <v>0</v>
      </c>
      <c r="O105" s="80">
        <f t="shared" si="41"/>
        <v>133268</v>
      </c>
      <c r="P105" s="25">
        <f t="shared" si="30"/>
        <v>12.801818181818181</v>
      </c>
      <c r="Q105" s="26">
        <f t="shared" si="31"/>
        <v>121.15272727272728</v>
      </c>
    </row>
    <row r="106" spans="1:17" ht="38.25" x14ac:dyDescent="0.2">
      <c r="A106" s="77">
        <v>722585</v>
      </c>
      <c r="B106" s="78" t="s">
        <v>81</v>
      </c>
      <c r="C106" s="47"/>
      <c r="D106" s="47">
        <v>0</v>
      </c>
      <c r="E106" s="46">
        <v>50000</v>
      </c>
      <c r="F106" s="48">
        <v>0</v>
      </c>
      <c r="G106" s="49">
        <f t="shared" si="43"/>
        <v>50000</v>
      </c>
      <c r="H106" s="57">
        <v>9409</v>
      </c>
      <c r="I106" s="57">
        <v>12823</v>
      </c>
      <c r="J106" s="57">
        <f t="shared" si="40"/>
        <v>17097.333333333343</v>
      </c>
      <c r="K106" s="47">
        <f t="shared" si="42"/>
        <v>17097.333333333336</v>
      </c>
      <c r="L106" s="47">
        <v>0</v>
      </c>
      <c r="M106" s="71">
        <v>50000</v>
      </c>
      <c r="N106" s="48">
        <v>0</v>
      </c>
      <c r="O106" s="49">
        <f t="shared" si="41"/>
        <v>67097.333333333343</v>
      </c>
      <c r="P106" s="25">
        <f t="shared" si="30"/>
        <v>18.817999999999998</v>
      </c>
      <c r="Q106" s="26">
        <f t="shared" si="31"/>
        <v>134.19466666666668</v>
      </c>
    </row>
    <row r="107" spans="1:17" ht="38.25" x14ac:dyDescent="0.2">
      <c r="A107" s="77">
        <v>722586</v>
      </c>
      <c r="B107" s="78" t="s">
        <v>82</v>
      </c>
      <c r="C107" s="71"/>
      <c r="D107" s="71">
        <v>0</v>
      </c>
      <c r="E107" s="46">
        <v>20000</v>
      </c>
      <c r="F107" s="79">
        <v>0</v>
      </c>
      <c r="G107" s="80">
        <f t="shared" si="43"/>
        <v>20000</v>
      </c>
      <c r="H107" s="57">
        <v>2938</v>
      </c>
      <c r="I107" s="57">
        <v>4019</v>
      </c>
      <c r="J107" s="57">
        <f t="shared" si="40"/>
        <v>5358.6666666666642</v>
      </c>
      <c r="K107" s="71">
        <f t="shared" si="42"/>
        <v>5358.6666666666661</v>
      </c>
      <c r="L107" s="71">
        <v>0</v>
      </c>
      <c r="M107" s="47">
        <v>20000</v>
      </c>
      <c r="N107" s="79">
        <v>0</v>
      </c>
      <c r="O107" s="80">
        <f t="shared" si="41"/>
        <v>25358.666666666664</v>
      </c>
      <c r="P107" s="25">
        <f t="shared" si="30"/>
        <v>14.69</v>
      </c>
      <c r="Q107" s="26">
        <f t="shared" si="31"/>
        <v>126.79333333333331</v>
      </c>
    </row>
    <row r="108" spans="1:17" x14ac:dyDescent="0.2">
      <c r="A108" s="77">
        <v>722591</v>
      </c>
      <c r="B108" s="78" t="s">
        <v>83</v>
      </c>
      <c r="C108" s="47">
        <v>912337.33333333326</v>
      </c>
      <c r="D108" s="47">
        <v>0</v>
      </c>
      <c r="E108" s="46">
        <v>1011925</v>
      </c>
      <c r="F108" s="48">
        <v>0</v>
      </c>
      <c r="G108" s="49">
        <f t="shared" si="43"/>
        <v>1924262.3333333333</v>
      </c>
      <c r="H108" s="57">
        <v>433015</v>
      </c>
      <c r="I108" s="57">
        <v>636935</v>
      </c>
      <c r="J108" s="57">
        <f t="shared" si="40"/>
        <v>-107090.66666666651</v>
      </c>
      <c r="K108" s="47">
        <f t="shared" si="42"/>
        <v>849246.66666666674</v>
      </c>
      <c r="L108" s="47">
        <v>0</v>
      </c>
      <c r="M108" s="47">
        <v>967925</v>
      </c>
      <c r="N108" s="48">
        <v>0</v>
      </c>
      <c r="O108" s="49">
        <f t="shared" si="41"/>
        <v>1817171.6666666667</v>
      </c>
      <c r="P108" s="25">
        <f t="shared" si="30"/>
        <v>22.502908906910996</v>
      </c>
      <c r="Q108" s="26">
        <f t="shared" si="31"/>
        <v>94.434715848688001</v>
      </c>
    </row>
    <row r="109" spans="1:17" ht="25.5" x14ac:dyDescent="0.2">
      <c r="A109" s="77">
        <v>722594</v>
      </c>
      <c r="B109" s="78" t="s">
        <v>84</v>
      </c>
      <c r="C109" s="47">
        <v>15583</v>
      </c>
      <c r="D109" s="47">
        <v>0</v>
      </c>
      <c r="E109" s="71">
        <v>0</v>
      </c>
      <c r="F109" s="48">
        <v>0</v>
      </c>
      <c r="G109" s="49">
        <f t="shared" si="43"/>
        <v>15583</v>
      </c>
      <c r="H109" s="57">
        <v>7844</v>
      </c>
      <c r="I109" s="57">
        <v>15676</v>
      </c>
      <c r="J109" s="57">
        <f t="shared" si="40"/>
        <v>6417</v>
      </c>
      <c r="K109" s="47">
        <v>22000</v>
      </c>
      <c r="L109" s="47">
        <v>0</v>
      </c>
      <c r="M109" s="47">
        <v>0</v>
      </c>
      <c r="N109" s="48">
        <v>0</v>
      </c>
      <c r="O109" s="49">
        <f t="shared" si="41"/>
        <v>22000</v>
      </c>
      <c r="P109" s="25">
        <f t="shared" si="30"/>
        <v>50.336905602258874</v>
      </c>
      <c r="Q109" s="26">
        <f t="shared" si="31"/>
        <v>141.17949047038439</v>
      </c>
    </row>
    <row r="110" spans="1:17" x14ac:dyDescent="0.2">
      <c r="A110" s="77">
        <v>722595</v>
      </c>
      <c r="B110" s="78" t="s">
        <v>85</v>
      </c>
      <c r="C110" s="47">
        <v>3896</v>
      </c>
      <c r="D110" s="47">
        <v>0</v>
      </c>
      <c r="E110" s="71">
        <v>0</v>
      </c>
      <c r="F110" s="48">
        <v>0</v>
      </c>
      <c r="G110" s="49">
        <f t="shared" si="43"/>
        <v>3896</v>
      </c>
      <c r="H110" s="57">
        <v>1135</v>
      </c>
      <c r="I110" s="57">
        <v>1785</v>
      </c>
      <c r="J110" s="57">
        <f t="shared" si="40"/>
        <v>-896</v>
      </c>
      <c r="K110" s="47">
        <v>3000</v>
      </c>
      <c r="L110" s="47">
        <v>0</v>
      </c>
      <c r="M110" s="47">
        <v>0</v>
      </c>
      <c r="N110" s="48">
        <v>0</v>
      </c>
      <c r="O110" s="49">
        <f t="shared" si="41"/>
        <v>3000</v>
      </c>
      <c r="P110" s="25">
        <f t="shared" si="30"/>
        <v>29.132443531827519</v>
      </c>
      <c r="Q110" s="26">
        <f t="shared" si="31"/>
        <v>77.002053388090346</v>
      </c>
    </row>
    <row r="111" spans="1:17" x14ac:dyDescent="0.2">
      <c r="A111" s="77">
        <v>722596</v>
      </c>
      <c r="B111" s="78" t="s">
        <v>86</v>
      </c>
      <c r="C111" s="47">
        <v>5845</v>
      </c>
      <c r="D111" s="47">
        <v>0</v>
      </c>
      <c r="E111" s="71">
        <v>0</v>
      </c>
      <c r="F111" s="48">
        <v>0</v>
      </c>
      <c r="G111" s="49">
        <f t="shared" si="43"/>
        <v>5845</v>
      </c>
      <c r="H111" s="57">
        <v>2654</v>
      </c>
      <c r="I111" s="57">
        <v>5744</v>
      </c>
      <c r="J111" s="57">
        <f t="shared" si="40"/>
        <v>2155</v>
      </c>
      <c r="K111" s="47">
        <v>8000</v>
      </c>
      <c r="L111" s="47">
        <v>0</v>
      </c>
      <c r="M111" s="47">
        <v>0</v>
      </c>
      <c r="N111" s="48">
        <v>0</v>
      </c>
      <c r="O111" s="49">
        <f t="shared" si="41"/>
        <v>8000</v>
      </c>
      <c r="P111" s="25">
        <f t="shared" si="30"/>
        <v>45.406330196749359</v>
      </c>
      <c r="Q111" s="26">
        <f t="shared" si="31"/>
        <v>136.86911890504706</v>
      </c>
    </row>
    <row r="112" spans="1:17" ht="38.25" x14ac:dyDescent="0.2">
      <c r="A112" s="77">
        <v>722597</v>
      </c>
      <c r="B112" s="78" t="s">
        <v>87</v>
      </c>
      <c r="C112" s="47">
        <v>1234034.6666666665</v>
      </c>
      <c r="D112" s="71">
        <v>0</v>
      </c>
      <c r="E112" s="46">
        <v>792500</v>
      </c>
      <c r="F112" s="48">
        <v>0</v>
      </c>
      <c r="G112" s="49">
        <f t="shared" si="43"/>
        <v>2026534.6666666665</v>
      </c>
      <c r="H112" s="57">
        <v>419015</v>
      </c>
      <c r="I112" s="57">
        <v>731502</v>
      </c>
      <c r="J112" s="57">
        <f t="shared" si="40"/>
        <v>-71198.666666666511</v>
      </c>
      <c r="K112" s="47">
        <f t="shared" si="42"/>
        <v>975336</v>
      </c>
      <c r="L112" s="71">
        <v>0</v>
      </c>
      <c r="M112" s="71">
        <v>980000</v>
      </c>
      <c r="N112" s="48">
        <v>0</v>
      </c>
      <c r="O112" s="49">
        <f t="shared" si="41"/>
        <v>1955336</v>
      </c>
      <c r="P112" s="25">
        <f t="shared" si="30"/>
        <v>20.676428925305004</v>
      </c>
      <c r="Q112" s="26">
        <f t="shared" si="31"/>
        <v>96.486679066597105</v>
      </c>
    </row>
    <row r="113" spans="1:17" ht="25.5" x14ac:dyDescent="0.2">
      <c r="A113" s="77">
        <v>722598</v>
      </c>
      <c r="B113" s="78" t="s">
        <v>88</v>
      </c>
      <c r="C113" s="47">
        <v>1546159</v>
      </c>
      <c r="D113" s="71">
        <v>0</v>
      </c>
      <c r="E113" s="71">
        <v>0</v>
      </c>
      <c r="F113" s="79">
        <v>0</v>
      </c>
      <c r="G113" s="80">
        <f t="shared" si="43"/>
        <v>1546159</v>
      </c>
      <c r="H113" s="57">
        <v>751374</v>
      </c>
      <c r="I113" s="57">
        <v>1101857</v>
      </c>
      <c r="J113" s="57">
        <f t="shared" si="40"/>
        <v>228841</v>
      </c>
      <c r="K113" s="47">
        <v>1775000</v>
      </c>
      <c r="L113" s="71">
        <v>0</v>
      </c>
      <c r="M113" s="47">
        <v>0</v>
      </c>
      <c r="N113" s="79">
        <v>0</v>
      </c>
      <c r="O113" s="80">
        <f t="shared" si="41"/>
        <v>1775000</v>
      </c>
      <c r="P113" s="25">
        <f t="shared" si="30"/>
        <v>48.596166370987717</v>
      </c>
      <c r="Q113" s="26">
        <f t="shared" si="31"/>
        <v>114.80061235616776</v>
      </c>
    </row>
    <row r="114" spans="1:17" x14ac:dyDescent="0.2">
      <c r="A114" s="77">
        <v>722599</v>
      </c>
      <c r="B114" s="78" t="s">
        <v>89</v>
      </c>
      <c r="C114" s="46">
        <v>20196517</v>
      </c>
      <c r="D114" s="98">
        <v>0</v>
      </c>
      <c r="E114" s="71">
        <v>0</v>
      </c>
      <c r="F114" s="83">
        <v>0</v>
      </c>
      <c r="G114" s="80">
        <f t="shared" si="43"/>
        <v>20196517</v>
      </c>
      <c r="H114" s="57">
        <v>11112816</v>
      </c>
      <c r="I114" s="57">
        <v>16244467</v>
      </c>
      <c r="J114" s="57">
        <f t="shared" si="40"/>
        <v>1503483</v>
      </c>
      <c r="K114" s="46">
        <v>21700000</v>
      </c>
      <c r="L114" s="98">
        <v>0</v>
      </c>
      <c r="M114" s="47">
        <v>0</v>
      </c>
      <c r="N114" s="83">
        <v>0</v>
      </c>
      <c r="O114" s="80">
        <f t="shared" si="41"/>
        <v>21700000</v>
      </c>
      <c r="P114" s="25">
        <f t="shared" si="30"/>
        <v>55.02342804949982</v>
      </c>
      <c r="Q114" s="26">
        <f t="shared" si="31"/>
        <v>107.44426873207891</v>
      </c>
    </row>
    <row r="115" spans="1:17" ht="25.5" x14ac:dyDescent="0.2">
      <c r="A115" s="72">
        <v>7226</v>
      </c>
      <c r="B115" s="73" t="s">
        <v>90</v>
      </c>
      <c r="C115" s="74">
        <v>21241721</v>
      </c>
      <c r="D115" s="74">
        <v>542000</v>
      </c>
      <c r="E115" s="74">
        <v>2587000</v>
      </c>
      <c r="F115" s="99">
        <v>0</v>
      </c>
      <c r="G115" s="84">
        <f t="shared" si="43"/>
        <v>24370721</v>
      </c>
      <c r="H115" s="76">
        <f t="shared" ref="H115" si="44">SUM(H116:H122)</f>
        <v>11943744</v>
      </c>
      <c r="I115" s="76">
        <f t="shared" ref="I115:N115" si="45">SUM(I116:I128)</f>
        <v>17877729</v>
      </c>
      <c r="J115" s="76">
        <f t="shared" si="45"/>
        <v>3202248.666666666</v>
      </c>
      <c r="K115" s="74">
        <f t="shared" si="45"/>
        <v>23874969.666666672</v>
      </c>
      <c r="L115" s="74">
        <f t="shared" si="45"/>
        <v>704000</v>
      </c>
      <c r="M115" s="47">
        <f t="shared" si="45"/>
        <v>2994000</v>
      </c>
      <c r="N115" s="99">
        <f t="shared" si="45"/>
        <v>0</v>
      </c>
      <c r="O115" s="84">
        <f t="shared" si="41"/>
        <v>27572969.666666672</v>
      </c>
      <c r="P115" s="25">
        <f t="shared" si="30"/>
        <v>49.008578777788316</v>
      </c>
      <c r="Q115" s="26">
        <f t="shared" si="31"/>
        <v>113.13973709135101</v>
      </c>
    </row>
    <row r="116" spans="1:17" ht="25.5" x14ac:dyDescent="0.2">
      <c r="A116" s="44">
        <v>722611</v>
      </c>
      <c r="B116" s="70" t="s">
        <v>91</v>
      </c>
      <c r="C116" s="47">
        <v>70205</v>
      </c>
      <c r="D116" s="47">
        <v>0</v>
      </c>
      <c r="E116" s="47">
        <v>0</v>
      </c>
      <c r="F116" s="97">
        <v>0</v>
      </c>
      <c r="G116" s="49">
        <f t="shared" si="43"/>
        <v>70205</v>
      </c>
      <c r="H116" s="57">
        <v>40564</v>
      </c>
      <c r="I116" s="57">
        <v>56007</v>
      </c>
      <c r="J116" s="57">
        <f t="shared" ref="J116:J128" si="46">O116-G116</f>
        <v>4795</v>
      </c>
      <c r="K116" s="47">
        <v>75000</v>
      </c>
      <c r="L116" s="47">
        <v>0</v>
      </c>
      <c r="M116" s="47">
        <v>0</v>
      </c>
      <c r="N116" s="97">
        <v>0</v>
      </c>
      <c r="O116" s="49">
        <f t="shared" si="41"/>
        <v>75000</v>
      </c>
      <c r="P116" s="25">
        <f t="shared" si="30"/>
        <v>57.779360444412788</v>
      </c>
      <c r="Q116" s="26">
        <f t="shared" si="31"/>
        <v>106.82999786340004</v>
      </c>
    </row>
    <row r="117" spans="1:17" ht="25.5" x14ac:dyDescent="0.2">
      <c r="A117" s="77">
        <v>722612</v>
      </c>
      <c r="B117" s="78" t="s">
        <v>92</v>
      </c>
      <c r="C117" s="71">
        <v>1728929</v>
      </c>
      <c r="D117" s="71">
        <v>0</v>
      </c>
      <c r="E117" s="46">
        <v>110000</v>
      </c>
      <c r="F117" s="83">
        <v>0</v>
      </c>
      <c r="G117" s="80">
        <f t="shared" si="43"/>
        <v>1838929</v>
      </c>
      <c r="H117" s="57">
        <v>1113828</v>
      </c>
      <c r="I117" s="57">
        <v>1466807</v>
      </c>
      <c r="J117" s="57">
        <f t="shared" si="46"/>
        <v>276813.66666666698</v>
      </c>
      <c r="K117" s="71">
        <f t="shared" ref="K117:K119" si="47">SUM(I117/9*12)</f>
        <v>1955742.6666666667</v>
      </c>
      <c r="L117" s="71">
        <v>0</v>
      </c>
      <c r="M117" s="47">
        <v>160000</v>
      </c>
      <c r="N117" s="83">
        <v>0</v>
      </c>
      <c r="O117" s="80">
        <f t="shared" si="41"/>
        <v>2115742.666666667</v>
      </c>
      <c r="P117" s="25">
        <f t="shared" si="30"/>
        <v>60.569385767476611</v>
      </c>
      <c r="Q117" s="26">
        <f t="shared" si="31"/>
        <v>115.05298283221738</v>
      </c>
    </row>
    <row r="118" spans="1:17" x14ac:dyDescent="0.2">
      <c r="A118" s="77">
        <v>722613</v>
      </c>
      <c r="B118" s="78" t="s">
        <v>93</v>
      </c>
      <c r="C118" s="98">
        <v>2305238</v>
      </c>
      <c r="D118" s="71">
        <v>200000</v>
      </c>
      <c r="E118" s="46">
        <v>2477000</v>
      </c>
      <c r="F118" s="83">
        <v>0</v>
      </c>
      <c r="G118" s="80">
        <f t="shared" si="43"/>
        <v>4982238</v>
      </c>
      <c r="H118" s="57">
        <v>2042272</v>
      </c>
      <c r="I118" s="57">
        <v>3218350</v>
      </c>
      <c r="J118" s="57">
        <f t="shared" si="46"/>
        <v>2142895.333333333</v>
      </c>
      <c r="K118" s="98">
        <f t="shared" si="47"/>
        <v>4291133.333333333</v>
      </c>
      <c r="L118" s="71">
        <v>0</v>
      </c>
      <c r="M118" s="71">
        <v>2834000</v>
      </c>
      <c r="N118" s="83">
        <v>0</v>
      </c>
      <c r="O118" s="80">
        <f t="shared" si="41"/>
        <v>7125133.333333333</v>
      </c>
      <c r="P118" s="25">
        <f t="shared" si="30"/>
        <v>40.991056629570885</v>
      </c>
      <c r="Q118" s="26">
        <f t="shared" si="31"/>
        <v>143.01069786977928</v>
      </c>
    </row>
    <row r="119" spans="1:17" x14ac:dyDescent="0.2">
      <c r="A119" s="77">
        <v>722614</v>
      </c>
      <c r="B119" s="78" t="s">
        <v>94</v>
      </c>
      <c r="C119" s="98">
        <v>5239</v>
      </c>
      <c r="D119" s="71">
        <v>0</v>
      </c>
      <c r="E119" s="71">
        <v>0</v>
      </c>
      <c r="F119" s="83">
        <v>0</v>
      </c>
      <c r="G119" s="80">
        <f t="shared" si="43"/>
        <v>5239</v>
      </c>
      <c r="H119" s="57">
        <v>300</v>
      </c>
      <c r="I119" s="57">
        <v>300</v>
      </c>
      <c r="J119" s="57">
        <f t="shared" si="46"/>
        <v>-4839</v>
      </c>
      <c r="K119" s="98">
        <f t="shared" si="47"/>
        <v>400</v>
      </c>
      <c r="L119" s="71">
        <v>0</v>
      </c>
      <c r="M119" s="71">
        <v>0</v>
      </c>
      <c r="N119" s="83">
        <v>0</v>
      </c>
      <c r="O119" s="80">
        <f t="shared" si="41"/>
        <v>400</v>
      </c>
      <c r="P119" s="25">
        <f t="shared" si="30"/>
        <v>5.726283641916396</v>
      </c>
      <c r="Q119" s="26">
        <f t="shared" si="31"/>
        <v>7.6350448558885287</v>
      </c>
    </row>
    <row r="120" spans="1:17" ht="25.5" x14ac:dyDescent="0.2">
      <c r="A120" s="77">
        <v>722615</v>
      </c>
      <c r="B120" s="78" t="s">
        <v>128</v>
      </c>
      <c r="C120" s="98">
        <v>1414578</v>
      </c>
      <c r="D120" s="71">
        <v>0</v>
      </c>
      <c r="E120" s="71">
        <v>0</v>
      </c>
      <c r="F120" s="83">
        <v>0</v>
      </c>
      <c r="G120" s="80">
        <f t="shared" si="43"/>
        <v>1414578</v>
      </c>
      <c r="H120" s="57">
        <v>930447</v>
      </c>
      <c r="I120" s="57">
        <v>1410153</v>
      </c>
      <c r="J120" s="57">
        <f t="shared" si="46"/>
        <v>485422</v>
      </c>
      <c r="K120" s="98">
        <v>1900000</v>
      </c>
      <c r="L120" s="71">
        <v>0</v>
      </c>
      <c r="M120" s="71">
        <v>0</v>
      </c>
      <c r="N120" s="83">
        <v>0</v>
      </c>
      <c r="O120" s="80">
        <f t="shared" si="41"/>
        <v>1900000</v>
      </c>
      <c r="P120" s="25">
        <f t="shared" si="30"/>
        <v>65.775588196621186</v>
      </c>
      <c r="Q120" s="26">
        <f t="shared" si="31"/>
        <v>134.3156757704418</v>
      </c>
    </row>
    <row r="121" spans="1:17" ht="25.5" x14ac:dyDescent="0.2">
      <c r="A121" s="77">
        <v>722620</v>
      </c>
      <c r="B121" s="78" t="s">
        <v>95</v>
      </c>
      <c r="C121" s="47">
        <v>9430519</v>
      </c>
      <c r="D121" s="47">
        <v>0</v>
      </c>
      <c r="E121" s="71">
        <v>0</v>
      </c>
      <c r="F121" s="83">
        <v>0</v>
      </c>
      <c r="G121" s="80">
        <f t="shared" si="43"/>
        <v>9430519</v>
      </c>
      <c r="H121" s="57">
        <v>4774751</v>
      </c>
      <c r="I121" s="57">
        <v>7111592</v>
      </c>
      <c r="J121" s="57">
        <f t="shared" si="46"/>
        <v>69481</v>
      </c>
      <c r="K121" s="47">
        <v>9500000</v>
      </c>
      <c r="L121" s="47">
        <v>0</v>
      </c>
      <c r="M121" s="71">
        <v>0</v>
      </c>
      <c r="N121" s="83">
        <v>0</v>
      </c>
      <c r="O121" s="80">
        <f t="shared" si="41"/>
        <v>9500000</v>
      </c>
      <c r="P121" s="25">
        <f t="shared" si="30"/>
        <v>50.630840147822198</v>
      </c>
      <c r="Q121" s="26">
        <f t="shared" si="31"/>
        <v>100.73676750982634</v>
      </c>
    </row>
    <row r="122" spans="1:17" x14ac:dyDescent="0.2">
      <c r="A122" s="77">
        <v>722631</v>
      </c>
      <c r="B122" s="78" t="s">
        <v>96</v>
      </c>
      <c r="C122" s="71">
        <v>6287013</v>
      </c>
      <c r="D122" s="46">
        <v>342000</v>
      </c>
      <c r="E122" s="71">
        <v>0</v>
      </c>
      <c r="F122" s="83">
        <v>0</v>
      </c>
      <c r="G122" s="80">
        <f t="shared" si="43"/>
        <v>6629013</v>
      </c>
      <c r="H122" s="57">
        <f>2812604+228978</f>
        <v>3041582</v>
      </c>
      <c r="I122" s="57">
        <v>24650</v>
      </c>
      <c r="J122" s="57">
        <f t="shared" si="46"/>
        <v>-6629013</v>
      </c>
      <c r="K122" s="71"/>
      <c r="L122" s="46"/>
      <c r="M122" s="71">
        <v>0</v>
      </c>
      <c r="N122" s="83">
        <v>0</v>
      </c>
      <c r="O122" s="80">
        <f t="shared" si="41"/>
        <v>0</v>
      </c>
      <c r="P122" s="25">
        <f t="shared" si="30"/>
        <v>45.882878793570029</v>
      </c>
      <c r="Q122" s="26">
        <f t="shared" si="31"/>
        <v>0</v>
      </c>
    </row>
    <row r="123" spans="1:17" x14ac:dyDescent="0.2">
      <c r="A123" s="77">
        <v>722633</v>
      </c>
      <c r="B123" s="78" t="s">
        <v>164</v>
      </c>
      <c r="C123" s="71"/>
      <c r="D123" s="46"/>
      <c r="E123" s="71"/>
      <c r="F123" s="83"/>
      <c r="G123" s="80"/>
      <c r="H123" s="80"/>
      <c r="I123" s="80">
        <v>2601431</v>
      </c>
      <c r="J123" s="57">
        <f t="shared" si="46"/>
        <v>3501441.6666666665</v>
      </c>
      <c r="K123" s="98">
        <f>SUM(I123/9*12)+32866+1</f>
        <v>3501441.6666666665</v>
      </c>
      <c r="L123" s="71">
        <v>0</v>
      </c>
      <c r="M123" s="71">
        <v>0</v>
      </c>
      <c r="N123" s="83">
        <v>0</v>
      </c>
      <c r="O123" s="80">
        <f t="shared" si="41"/>
        <v>3501441.6666666665</v>
      </c>
      <c r="P123" s="25" t="s">
        <v>138</v>
      </c>
      <c r="Q123" s="25" t="s">
        <v>138</v>
      </c>
    </row>
    <row r="124" spans="1:17" ht="25.5" x14ac:dyDescent="0.2">
      <c r="A124" s="77">
        <v>722634</v>
      </c>
      <c r="B124" s="78" t="s">
        <v>165</v>
      </c>
      <c r="C124" s="71"/>
      <c r="D124" s="46"/>
      <c r="E124" s="71"/>
      <c r="F124" s="83"/>
      <c r="G124" s="80"/>
      <c r="H124" s="80"/>
      <c r="I124" s="80">
        <v>1639395</v>
      </c>
      <c r="J124" s="57">
        <f t="shared" si="46"/>
        <v>2185860</v>
      </c>
      <c r="K124" s="98">
        <f t="shared" ref="K124:K128" si="48">SUM(I124/9*12)</f>
        <v>2185860</v>
      </c>
      <c r="L124" s="71">
        <v>0</v>
      </c>
      <c r="M124" s="71">
        <v>0</v>
      </c>
      <c r="N124" s="83">
        <v>0</v>
      </c>
      <c r="O124" s="80">
        <f t="shared" si="41"/>
        <v>2185860</v>
      </c>
      <c r="P124" s="25" t="s">
        <v>138</v>
      </c>
      <c r="Q124" s="25" t="s">
        <v>138</v>
      </c>
    </row>
    <row r="125" spans="1:17" ht="25.5" x14ac:dyDescent="0.2">
      <c r="A125" s="77">
        <v>722636</v>
      </c>
      <c r="B125" s="78" t="s">
        <v>166</v>
      </c>
      <c r="C125" s="71"/>
      <c r="D125" s="46"/>
      <c r="E125" s="71"/>
      <c r="F125" s="83"/>
      <c r="G125" s="80"/>
      <c r="H125" s="80"/>
      <c r="I125" s="80">
        <v>1464</v>
      </c>
      <c r="J125" s="57">
        <f t="shared" si="46"/>
        <v>1952</v>
      </c>
      <c r="K125" s="98">
        <f t="shared" si="48"/>
        <v>1952</v>
      </c>
      <c r="L125" s="71">
        <v>0</v>
      </c>
      <c r="M125" s="71">
        <v>0</v>
      </c>
      <c r="N125" s="83">
        <v>0</v>
      </c>
      <c r="O125" s="80">
        <f t="shared" si="41"/>
        <v>1952</v>
      </c>
      <c r="P125" s="25" t="s">
        <v>138</v>
      </c>
      <c r="Q125" s="25" t="s">
        <v>138</v>
      </c>
    </row>
    <row r="126" spans="1:17" ht="25.5" x14ac:dyDescent="0.2">
      <c r="A126" s="77">
        <v>722651</v>
      </c>
      <c r="B126" s="78" t="s">
        <v>163</v>
      </c>
      <c r="C126" s="71"/>
      <c r="D126" s="46"/>
      <c r="E126" s="71"/>
      <c r="F126" s="83"/>
      <c r="G126" s="80"/>
      <c r="H126" s="80"/>
      <c r="I126" s="80">
        <v>344879</v>
      </c>
      <c r="J126" s="57">
        <f t="shared" si="46"/>
        <v>1159838.6666666667</v>
      </c>
      <c r="K126" s="98">
        <f t="shared" si="48"/>
        <v>459838.66666666669</v>
      </c>
      <c r="L126" s="71">
        <v>700000</v>
      </c>
      <c r="M126" s="71">
        <v>0</v>
      </c>
      <c r="N126" s="83">
        <v>0</v>
      </c>
      <c r="O126" s="80">
        <f t="shared" si="41"/>
        <v>1159838.6666666667</v>
      </c>
      <c r="P126" s="25" t="s">
        <v>138</v>
      </c>
      <c r="Q126" s="25" t="s">
        <v>138</v>
      </c>
    </row>
    <row r="127" spans="1:17" ht="25.5" x14ac:dyDescent="0.2">
      <c r="A127" s="77">
        <v>722654</v>
      </c>
      <c r="B127" s="78" t="s">
        <v>168</v>
      </c>
      <c r="C127" s="71"/>
      <c r="D127" s="46"/>
      <c r="E127" s="71"/>
      <c r="F127" s="83"/>
      <c r="G127" s="80"/>
      <c r="H127" s="80"/>
      <c r="I127" s="80">
        <v>500</v>
      </c>
      <c r="J127" s="57">
        <f t="shared" si="46"/>
        <v>4666.666666666667</v>
      </c>
      <c r="K127" s="98">
        <f t="shared" si="48"/>
        <v>666.66666666666674</v>
      </c>
      <c r="L127" s="71">
        <v>4000</v>
      </c>
      <c r="M127" s="71">
        <v>0</v>
      </c>
      <c r="N127" s="83">
        <v>0</v>
      </c>
      <c r="O127" s="80">
        <f t="shared" si="41"/>
        <v>4666.666666666667</v>
      </c>
      <c r="P127" s="25" t="s">
        <v>138</v>
      </c>
      <c r="Q127" s="25" t="s">
        <v>138</v>
      </c>
    </row>
    <row r="128" spans="1:17" ht="25.5" x14ac:dyDescent="0.2">
      <c r="A128" s="77">
        <v>722659</v>
      </c>
      <c r="B128" s="78" t="s">
        <v>167</v>
      </c>
      <c r="C128" s="71"/>
      <c r="D128" s="46"/>
      <c r="E128" s="71"/>
      <c r="F128" s="83"/>
      <c r="G128" s="80"/>
      <c r="H128" s="80"/>
      <c r="I128" s="80">
        <v>2201</v>
      </c>
      <c r="J128" s="57">
        <f t="shared" si="46"/>
        <v>2934.6666666666665</v>
      </c>
      <c r="K128" s="98">
        <f t="shared" si="48"/>
        <v>2934.6666666666665</v>
      </c>
      <c r="L128" s="71">
        <v>0</v>
      </c>
      <c r="M128" s="71">
        <v>0</v>
      </c>
      <c r="N128" s="83">
        <v>0</v>
      </c>
      <c r="O128" s="80">
        <f t="shared" si="41"/>
        <v>2934.6666666666665</v>
      </c>
      <c r="P128" s="25" t="s">
        <v>138</v>
      </c>
      <c r="Q128" s="25" t="s">
        <v>138</v>
      </c>
    </row>
    <row r="129" spans="1:17" x14ac:dyDescent="0.2">
      <c r="A129" s="72">
        <v>7227</v>
      </c>
      <c r="B129" s="73" t="s">
        <v>97</v>
      </c>
      <c r="C129" s="74">
        <v>23015813</v>
      </c>
      <c r="D129" s="74">
        <v>0</v>
      </c>
      <c r="E129" s="74">
        <v>0</v>
      </c>
      <c r="F129" s="99">
        <v>0</v>
      </c>
      <c r="G129" s="84">
        <f t="shared" ref="G129" si="49">G130+G131+G132+G133+G134+G135+G136</f>
        <v>23015813</v>
      </c>
      <c r="H129" s="76">
        <f>SUM(H130:H136)</f>
        <v>8143080</v>
      </c>
      <c r="I129" s="76">
        <f>I130+I131+I132+I133+I134+I135+I136</f>
        <v>12198547</v>
      </c>
      <c r="J129" s="76">
        <f t="shared" ref="J129:O129" si="50">J130+J131+J132+J133+J134+J135+J136</f>
        <v>-3250405</v>
      </c>
      <c r="K129" s="74">
        <f t="shared" si="50"/>
        <v>19765072</v>
      </c>
      <c r="L129" s="74">
        <f t="shared" si="50"/>
        <v>0</v>
      </c>
      <c r="M129" s="74">
        <f t="shared" si="50"/>
        <v>0</v>
      </c>
      <c r="N129" s="99">
        <f t="shared" si="50"/>
        <v>0</v>
      </c>
      <c r="O129" s="84">
        <f t="shared" si="50"/>
        <v>19765072</v>
      </c>
      <c r="P129" s="25">
        <f t="shared" si="30"/>
        <v>35.380370878056752</v>
      </c>
      <c r="Q129" s="26">
        <f t="shared" si="31"/>
        <v>85.87605399817943</v>
      </c>
    </row>
    <row r="130" spans="1:17" x14ac:dyDescent="0.2">
      <c r="A130" s="77">
        <v>722710</v>
      </c>
      <c r="B130" s="88" t="s">
        <v>141</v>
      </c>
      <c r="C130" s="47">
        <v>455624</v>
      </c>
      <c r="D130" s="71">
        <v>0</v>
      </c>
      <c r="E130" s="71">
        <v>0</v>
      </c>
      <c r="F130" s="83">
        <v>0</v>
      </c>
      <c r="G130" s="80">
        <f t="shared" ref="G130:G136" si="51">SUM(C130:F130)</f>
        <v>455624</v>
      </c>
      <c r="H130" s="80">
        <v>177258</v>
      </c>
      <c r="I130" s="80">
        <v>226005</v>
      </c>
      <c r="J130" s="57">
        <f>O130-G130</f>
        <v>-150624</v>
      </c>
      <c r="K130" s="47">
        <v>305000</v>
      </c>
      <c r="L130" s="71">
        <v>0</v>
      </c>
      <c r="M130" s="71">
        <v>0</v>
      </c>
      <c r="N130" s="83">
        <v>0</v>
      </c>
      <c r="O130" s="80">
        <f t="shared" si="41"/>
        <v>305000</v>
      </c>
      <c r="P130" s="25">
        <f t="shared" si="30"/>
        <v>38.90444752690815</v>
      </c>
      <c r="Q130" s="26">
        <f t="shared" si="31"/>
        <v>66.941162010780815</v>
      </c>
    </row>
    <row r="131" spans="1:17" x14ac:dyDescent="0.2">
      <c r="A131" s="77">
        <v>722720</v>
      </c>
      <c r="B131" s="88" t="s">
        <v>142</v>
      </c>
      <c r="C131" s="71">
        <v>171</v>
      </c>
      <c r="D131" s="71">
        <v>0</v>
      </c>
      <c r="E131" s="71">
        <v>0</v>
      </c>
      <c r="F131" s="83">
        <v>0</v>
      </c>
      <c r="G131" s="80">
        <f t="shared" si="51"/>
        <v>171</v>
      </c>
      <c r="H131" s="80">
        <v>5</v>
      </c>
      <c r="I131" s="80">
        <v>50</v>
      </c>
      <c r="J131" s="57">
        <f t="shared" ref="J131:J136" si="52">O131-G131</f>
        <v>29</v>
      </c>
      <c r="K131" s="71">
        <v>200</v>
      </c>
      <c r="L131" s="71">
        <v>0</v>
      </c>
      <c r="M131" s="71">
        <v>0</v>
      </c>
      <c r="N131" s="83">
        <v>0</v>
      </c>
      <c r="O131" s="80">
        <f t="shared" si="41"/>
        <v>200</v>
      </c>
      <c r="P131" s="25">
        <f t="shared" ref="P131:P134" si="53">H131/G131*100</f>
        <v>2.9239766081871341</v>
      </c>
      <c r="Q131" s="26">
        <f t="shared" ref="Q131:Q134" si="54">O131/G131*100</f>
        <v>116.95906432748538</v>
      </c>
    </row>
    <row r="132" spans="1:17" x14ac:dyDescent="0.2">
      <c r="A132" s="77">
        <v>722730</v>
      </c>
      <c r="B132" s="88" t="s">
        <v>147</v>
      </c>
      <c r="C132" s="98">
        <v>2847651</v>
      </c>
      <c r="D132" s="71">
        <v>0</v>
      </c>
      <c r="E132" s="71">
        <v>0</v>
      </c>
      <c r="F132" s="83">
        <v>0</v>
      </c>
      <c r="G132" s="80">
        <f t="shared" si="51"/>
        <v>2847651</v>
      </c>
      <c r="H132" s="80">
        <v>1865131</v>
      </c>
      <c r="I132" s="80">
        <v>3002443</v>
      </c>
      <c r="J132" s="57">
        <f t="shared" si="52"/>
        <v>1152349</v>
      </c>
      <c r="K132" s="98">
        <v>4000000</v>
      </c>
      <c r="L132" s="71">
        <v>0</v>
      </c>
      <c r="M132" s="71">
        <v>0</v>
      </c>
      <c r="N132" s="83">
        <v>0</v>
      </c>
      <c r="O132" s="80">
        <f t="shared" si="41"/>
        <v>4000000</v>
      </c>
      <c r="P132" s="25">
        <f t="shared" si="53"/>
        <v>65.497176444725852</v>
      </c>
      <c r="Q132" s="26">
        <f t="shared" si="54"/>
        <v>140.46665128556833</v>
      </c>
    </row>
    <row r="133" spans="1:17" x14ac:dyDescent="0.2">
      <c r="A133" s="77">
        <v>722740</v>
      </c>
      <c r="B133" s="88" t="s">
        <v>152</v>
      </c>
      <c r="C133" s="98">
        <v>536</v>
      </c>
      <c r="D133" s="71">
        <v>0</v>
      </c>
      <c r="E133" s="71">
        <v>0</v>
      </c>
      <c r="F133" s="83">
        <v>0</v>
      </c>
      <c r="G133" s="80">
        <f t="shared" si="51"/>
        <v>536</v>
      </c>
      <c r="H133" s="80">
        <v>30</v>
      </c>
      <c r="I133" s="80">
        <v>30</v>
      </c>
      <c r="J133" s="57">
        <v>0</v>
      </c>
      <c r="K133" s="98">
        <v>200</v>
      </c>
      <c r="L133" s="71">
        <v>0</v>
      </c>
      <c r="M133" s="71">
        <v>0</v>
      </c>
      <c r="N133" s="83">
        <v>0</v>
      </c>
      <c r="O133" s="80">
        <f t="shared" si="41"/>
        <v>200</v>
      </c>
      <c r="P133" s="25">
        <f t="shared" si="53"/>
        <v>5.5970149253731343</v>
      </c>
      <c r="Q133" s="26">
        <f t="shared" si="54"/>
        <v>37.313432835820898</v>
      </c>
    </row>
    <row r="134" spans="1:17" x14ac:dyDescent="0.2">
      <c r="A134" s="77">
        <v>722750</v>
      </c>
      <c r="B134" s="88" t="s">
        <v>143</v>
      </c>
      <c r="C134" s="98">
        <v>2847651</v>
      </c>
      <c r="D134" s="71">
        <v>0</v>
      </c>
      <c r="E134" s="71">
        <v>0</v>
      </c>
      <c r="F134" s="83">
        <v>0</v>
      </c>
      <c r="G134" s="80">
        <f t="shared" si="51"/>
        <v>2847651</v>
      </c>
      <c r="H134" s="80">
        <v>738255</v>
      </c>
      <c r="I134" s="80">
        <v>795519</v>
      </c>
      <c r="J134" s="57">
        <f t="shared" si="52"/>
        <v>-1782651</v>
      </c>
      <c r="K134" s="98">
        <v>1065000</v>
      </c>
      <c r="L134" s="71">
        <v>0</v>
      </c>
      <c r="M134" s="71">
        <v>0</v>
      </c>
      <c r="N134" s="83">
        <v>0</v>
      </c>
      <c r="O134" s="80">
        <f t="shared" si="41"/>
        <v>1065000</v>
      </c>
      <c r="P134" s="25">
        <f t="shared" si="53"/>
        <v>25.925051911206815</v>
      </c>
      <c r="Q134" s="26">
        <f t="shared" si="54"/>
        <v>37.399245904782575</v>
      </c>
    </row>
    <row r="135" spans="1:17" ht="25.5" x14ac:dyDescent="0.2">
      <c r="A135" s="77">
        <v>722760</v>
      </c>
      <c r="B135" s="88" t="s">
        <v>148</v>
      </c>
      <c r="C135" s="47">
        <v>0</v>
      </c>
      <c r="D135" s="71">
        <v>0</v>
      </c>
      <c r="E135" s="71">
        <v>0</v>
      </c>
      <c r="F135" s="83">
        <v>0</v>
      </c>
      <c r="G135" s="80">
        <f t="shared" si="51"/>
        <v>0</v>
      </c>
      <c r="H135" s="80">
        <v>0</v>
      </c>
      <c r="I135" s="80">
        <v>0</v>
      </c>
      <c r="J135" s="57">
        <f t="shared" si="52"/>
        <v>0</v>
      </c>
      <c r="K135" s="47">
        <f t="shared" ref="K135" si="55">SUM(I135/9*12)</f>
        <v>0</v>
      </c>
      <c r="L135" s="71">
        <v>0</v>
      </c>
      <c r="M135" s="71">
        <v>0</v>
      </c>
      <c r="N135" s="83">
        <v>0</v>
      </c>
      <c r="O135" s="80">
        <f t="shared" si="41"/>
        <v>0</v>
      </c>
      <c r="P135" s="25" t="s">
        <v>138</v>
      </c>
      <c r="Q135" s="26" t="s">
        <v>138</v>
      </c>
    </row>
    <row r="136" spans="1:17" x14ac:dyDescent="0.2">
      <c r="A136" s="27">
        <v>722790</v>
      </c>
      <c r="B136" s="100" t="s">
        <v>98</v>
      </c>
      <c r="C136" s="101">
        <v>16864180</v>
      </c>
      <c r="D136" s="39">
        <v>0</v>
      </c>
      <c r="E136" s="39">
        <v>0</v>
      </c>
      <c r="F136" s="102">
        <v>0</v>
      </c>
      <c r="G136" s="103">
        <f t="shared" si="51"/>
        <v>16864180</v>
      </c>
      <c r="H136" s="32">
        <v>5362401</v>
      </c>
      <c r="I136" s="32">
        <v>8174500</v>
      </c>
      <c r="J136" s="104">
        <f t="shared" si="52"/>
        <v>-2469508</v>
      </c>
      <c r="K136" s="101">
        <f>14468814-74142</f>
        <v>14394672</v>
      </c>
      <c r="L136" s="39">
        <v>0</v>
      </c>
      <c r="M136" s="39">
        <v>0</v>
      </c>
      <c r="N136" s="102">
        <v>0</v>
      </c>
      <c r="O136" s="103">
        <f t="shared" si="41"/>
        <v>14394672</v>
      </c>
      <c r="P136" s="35">
        <f t="shared" si="30"/>
        <v>31.797579247849583</v>
      </c>
      <c r="Q136" s="35">
        <f t="shared" si="31"/>
        <v>85.356489316409096</v>
      </c>
    </row>
    <row r="137" spans="1:17" x14ac:dyDescent="0.2">
      <c r="A137" s="36"/>
      <c r="B137" s="36"/>
      <c r="C137" s="37" t="s">
        <v>151</v>
      </c>
      <c r="D137" s="37"/>
      <c r="E137" s="37"/>
      <c r="F137" s="37"/>
      <c r="G137" s="38"/>
      <c r="H137" s="36"/>
      <c r="I137" s="36"/>
      <c r="J137" s="36"/>
      <c r="K137" s="37" t="s">
        <v>151</v>
      </c>
      <c r="L137" s="37"/>
      <c r="M137" s="37"/>
      <c r="N137" s="37"/>
      <c r="O137" s="38"/>
      <c r="P137" s="36"/>
      <c r="Q137" s="36"/>
    </row>
    <row r="138" spans="1:17" ht="25.5" x14ac:dyDescent="0.2">
      <c r="A138" s="10">
        <v>723</v>
      </c>
      <c r="B138" s="11" t="s">
        <v>99</v>
      </c>
      <c r="C138" s="13">
        <v>19173221.333333336</v>
      </c>
      <c r="D138" s="13">
        <v>0</v>
      </c>
      <c r="E138" s="13">
        <v>0</v>
      </c>
      <c r="F138" s="14">
        <v>0</v>
      </c>
      <c r="G138" s="14">
        <f>SUM(C138:F138)</f>
        <v>19173221.333333336</v>
      </c>
      <c r="H138" s="15">
        <f t="shared" ref="H138:N139" si="56">H139</f>
        <v>8862410</v>
      </c>
      <c r="I138" s="15">
        <f t="shared" si="56"/>
        <v>13493340</v>
      </c>
      <c r="J138" s="15">
        <f t="shared" si="56"/>
        <v>2484978.6666666642</v>
      </c>
      <c r="K138" s="13">
        <f t="shared" si="56"/>
        <v>21658200</v>
      </c>
      <c r="L138" s="13">
        <f t="shared" si="56"/>
        <v>0</v>
      </c>
      <c r="M138" s="13">
        <f t="shared" si="56"/>
        <v>0</v>
      </c>
      <c r="N138" s="14">
        <f t="shared" si="56"/>
        <v>0</v>
      </c>
      <c r="O138" s="14">
        <f>SUM(K138:N138)</f>
        <v>21658200</v>
      </c>
      <c r="P138" s="16">
        <f>H138/G138*100</f>
        <v>46.222853457558436</v>
      </c>
      <c r="Q138" s="17">
        <f>O138/G138*100</f>
        <v>112.96067376193295</v>
      </c>
    </row>
    <row r="139" spans="1:17" x14ac:dyDescent="0.2">
      <c r="A139" s="18">
        <v>7231</v>
      </c>
      <c r="B139" s="19" t="s">
        <v>100</v>
      </c>
      <c r="C139" s="20">
        <v>19173221.333333336</v>
      </c>
      <c r="D139" s="21">
        <v>0</v>
      </c>
      <c r="E139" s="21">
        <v>0</v>
      </c>
      <c r="F139" s="22">
        <v>0</v>
      </c>
      <c r="G139" s="23">
        <f>SUM(C139:F139)</f>
        <v>19173221.333333336</v>
      </c>
      <c r="H139" s="24">
        <f t="shared" si="56"/>
        <v>8862410</v>
      </c>
      <c r="I139" s="24">
        <f t="shared" si="56"/>
        <v>13493340</v>
      </c>
      <c r="J139" s="24">
        <f t="shared" si="56"/>
        <v>2484978.6666666642</v>
      </c>
      <c r="K139" s="20">
        <f t="shared" si="56"/>
        <v>21658200</v>
      </c>
      <c r="L139" s="21">
        <f t="shared" si="56"/>
        <v>0</v>
      </c>
      <c r="M139" s="21">
        <f t="shared" si="56"/>
        <v>0</v>
      </c>
      <c r="N139" s="22">
        <f t="shared" si="56"/>
        <v>0</v>
      </c>
      <c r="O139" s="23">
        <f>SUM(K139:N139)</f>
        <v>21658200</v>
      </c>
      <c r="P139" s="25">
        <f>H139/G139*100</f>
        <v>46.222853457558436</v>
      </c>
      <c r="Q139" s="26">
        <f>O139/G139*100</f>
        <v>112.96067376193295</v>
      </c>
    </row>
    <row r="140" spans="1:17" x14ac:dyDescent="0.2">
      <c r="A140" s="27">
        <v>723100</v>
      </c>
      <c r="B140" s="100" t="s">
        <v>100</v>
      </c>
      <c r="C140" s="29">
        <v>19173221.333333336</v>
      </c>
      <c r="D140" s="30">
        <v>0</v>
      </c>
      <c r="E140" s="30">
        <v>0</v>
      </c>
      <c r="F140" s="31">
        <v>0</v>
      </c>
      <c r="G140" s="32">
        <f>SUM(C140:F140)</f>
        <v>19173221.333333336</v>
      </c>
      <c r="H140" s="86">
        <v>8862410</v>
      </c>
      <c r="I140" s="86">
        <v>13493340</v>
      </c>
      <c r="J140" s="86">
        <f>O140-G140</f>
        <v>2484978.6666666642</v>
      </c>
      <c r="K140" s="29">
        <v>21658200</v>
      </c>
      <c r="L140" s="30">
        <v>0</v>
      </c>
      <c r="M140" s="30">
        <v>0</v>
      </c>
      <c r="N140" s="31">
        <v>0</v>
      </c>
      <c r="O140" s="32">
        <f>SUM(K140:N140)</f>
        <v>21658200</v>
      </c>
      <c r="P140" s="35">
        <f>H140/G140*100</f>
        <v>46.222853457558436</v>
      </c>
      <c r="Q140" s="35">
        <f>O140/G140*100</f>
        <v>112.96067376193295</v>
      </c>
    </row>
    <row r="141" spans="1:17" ht="13.5" thickBot="1" x14ac:dyDescent="0.25">
      <c r="A141" s="58"/>
      <c r="B141" s="105"/>
      <c r="C141" s="60"/>
      <c r="D141" s="60"/>
      <c r="E141" s="60"/>
      <c r="F141" s="60"/>
      <c r="G141" s="49"/>
      <c r="H141" s="106"/>
      <c r="I141" s="106"/>
      <c r="J141" s="106"/>
      <c r="K141" s="60"/>
      <c r="L141" s="60"/>
      <c r="M141" s="60"/>
      <c r="N141" s="60"/>
      <c r="O141" s="49"/>
      <c r="P141" s="63"/>
      <c r="Q141" s="63"/>
    </row>
    <row r="142" spans="1:17" ht="13.5" thickBot="1" x14ac:dyDescent="0.25">
      <c r="A142" s="66">
        <v>73</v>
      </c>
      <c r="B142" s="6" t="s">
        <v>101</v>
      </c>
      <c r="C142" s="7">
        <v>14300764.333333332</v>
      </c>
      <c r="D142" s="7">
        <v>0</v>
      </c>
      <c r="E142" s="7">
        <v>0</v>
      </c>
      <c r="F142" s="7">
        <v>0</v>
      </c>
      <c r="G142" s="7">
        <f t="shared" ref="G142:O142" si="57">G144+G148+G152</f>
        <v>14300764.333333332</v>
      </c>
      <c r="H142" s="7">
        <f t="shared" si="57"/>
        <v>207922</v>
      </c>
      <c r="I142" s="7">
        <f t="shared" si="57"/>
        <v>4373520</v>
      </c>
      <c r="J142" s="7">
        <f t="shared" si="57"/>
        <v>-309514.33333333209</v>
      </c>
      <c r="K142" s="7">
        <f t="shared" si="57"/>
        <v>13991250</v>
      </c>
      <c r="L142" s="7">
        <f t="shared" si="57"/>
        <v>0</v>
      </c>
      <c r="M142" s="7">
        <f t="shared" si="57"/>
        <v>0</v>
      </c>
      <c r="N142" s="7">
        <f t="shared" si="57"/>
        <v>0</v>
      </c>
      <c r="O142" s="7">
        <f t="shared" si="57"/>
        <v>13991250</v>
      </c>
      <c r="P142" s="8">
        <f>H142/G142*100</f>
        <v>1.4539222880231599</v>
      </c>
      <c r="Q142" s="9">
        <f>O142/G142*100</f>
        <v>97.835679785227342</v>
      </c>
    </row>
    <row r="143" spans="1:17" x14ac:dyDescent="0.2">
      <c r="A143" s="107"/>
      <c r="B143" s="108"/>
      <c r="C143" s="109"/>
      <c r="D143" s="109"/>
      <c r="E143" s="109"/>
      <c r="F143" s="109"/>
      <c r="G143" s="110"/>
      <c r="H143" s="109"/>
      <c r="I143" s="109"/>
      <c r="J143" s="109"/>
      <c r="K143" s="109"/>
      <c r="L143" s="109"/>
      <c r="M143" s="109"/>
      <c r="N143" s="109"/>
      <c r="O143" s="110"/>
      <c r="P143" s="111"/>
      <c r="Q143" s="112"/>
    </row>
    <row r="144" spans="1:17" ht="38.25" x14ac:dyDescent="0.2">
      <c r="A144" s="10">
        <v>731</v>
      </c>
      <c r="B144" s="113" t="s">
        <v>157</v>
      </c>
      <c r="C144" s="13">
        <v>9035935</v>
      </c>
      <c r="D144" s="13">
        <v>0</v>
      </c>
      <c r="E144" s="13">
        <v>0</v>
      </c>
      <c r="F144" s="14">
        <v>0</v>
      </c>
      <c r="G144" s="14">
        <f>SUM(C144:F144)</f>
        <v>9035935</v>
      </c>
      <c r="H144" s="15">
        <f>H145</f>
        <v>25</v>
      </c>
      <c r="I144" s="15">
        <f>I145</f>
        <v>25</v>
      </c>
      <c r="J144" s="15">
        <f t="shared" ref="J144:N145" si="58">SUM(J145)</f>
        <v>-9035935</v>
      </c>
      <c r="K144" s="13">
        <f t="shared" si="58"/>
        <v>0</v>
      </c>
      <c r="L144" s="13">
        <f t="shared" si="58"/>
        <v>0</v>
      </c>
      <c r="M144" s="13">
        <f t="shared" si="58"/>
        <v>0</v>
      </c>
      <c r="N144" s="14">
        <f t="shared" si="58"/>
        <v>0</v>
      </c>
      <c r="O144" s="14">
        <f>SUM(K144:N144)</f>
        <v>0</v>
      </c>
      <c r="P144" s="16">
        <f>H144/G144*100</f>
        <v>2.7667308363771981E-4</v>
      </c>
      <c r="Q144" s="17">
        <f>O144/G144*100</f>
        <v>0</v>
      </c>
    </row>
    <row r="145" spans="1:17" ht="38.25" x14ac:dyDescent="0.2">
      <c r="A145" s="18">
        <v>7311</v>
      </c>
      <c r="B145" s="114" t="s">
        <v>157</v>
      </c>
      <c r="C145" s="21">
        <v>9035935</v>
      </c>
      <c r="D145" s="21">
        <v>0</v>
      </c>
      <c r="E145" s="21">
        <v>0</v>
      </c>
      <c r="F145" s="115">
        <v>0</v>
      </c>
      <c r="G145" s="23">
        <f>SUM(C145:F145)</f>
        <v>9035935</v>
      </c>
      <c r="H145" s="24">
        <f>H146</f>
        <v>25</v>
      </c>
      <c r="I145" s="24">
        <f>I146</f>
        <v>25</v>
      </c>
      <c r="J145" s="24">
        <f t="shared" si="58"/>
        <v>-9035935</v>
      </c>
      <c r="K145" s="21">
        <f>SUM(K146)</f>
        <v>0</v>
      </c>
      <c r="L145" s="21">
        <f t="shared" si="58"/>
        <v>0</v>
      </c>
      <c r="M145" s="21">
        <f t="shared" si="58"/>
        <v>0</v>
      </c>
      <c r="N145" s="115">
        <f t="shared" si="58"/>
        <v>0</v>
      </c>
      <c r="O145" s="23">
        <f>SUM(K145:N145)</f>
        <v>0</v>
      </c>
      <c r="P145" s="25">
        <f>H145/G145*100</f>
        <v>2.7667308363771981E-4</v>
      </c>
      <c r="Q145" s="26">
        <f>O145/G145*100</f>
        <v>0</v>
      </c>
    </row>
    <row r="146" spans="1:17" ht="25.5" x14ac:dyDescent="0.2">
      <c r="A146" s="116">
        <v>731111</v>
      </c>
      <c r="B146" s="117" t="s">
        <v>156</v>
      </c>
      <c r="C146" s="30">
        <v>9035935</v>
      </c>
      <c r="D146" s="30"/>
      <c r="E146" s="39">
        <v>0</v>
      </c>
      <c r="F146" s="31"/>
      <c r="G146" s="118">
        <f>SUM(C146:F146)</f>
        <v>9035935</v>
      </c>
      <c r="H146" s="86">
        <v>25</v>
      </c>
      <c r="I146" s="86">
        <v>25</v>
      </c>
      <c r="J146" s="86">
        <f>O146-G146</f>
        <v>-9035935</v>
      </c>
      <c r="K146" s="30">
        <v>0</v>
      </c>
      <c r="L146" s="30"/>
      <c r="M146" s="39">
        <v>0</v>
      </c>
      <c r="N146" s="31"/>
      <c r="O146" s="118">
        <f>SUM(K146:N146)</f>
        <v>0</v>
      </c>
      <c r="P146" s="35">
        <f>H146/G146*100</f>
        <v>2.7667308363771981E-4</v>
      </c>
      <c r="Q146" s="35">
        <f>O146/G146*100</f>
        <v>0</v>
      </c>
    </row>
    <row r="147" spans="1:17" x14ac:dyDescent="0.2">
      <c r="A147" s="116"/>
      <c r="B147" s="36"/>
      <c r="C147" s="36"/>
      <c r="D147" s="37"/>
      <c r="E147" s="37"/>
      <c r="F147" s="37"/>
      <c r="G147" s="37"/>
      <c r="H147" s="38"/>
      <c r="I147" s="38"/>
      <c r="J147" s="36"/>
      <c r="K147" s="36"/>
      <c r="L147" s="37"/>
      <c r="M147" s="37"/>
      <c r="N147" s="37"/>
      <c r="O147" s="37"/>
      <c r="P147" s="38"/>
      <c r="Q147" s="36"/>
    </row>
    <row r="148" spans="1:17" ht="25.5" x14ac:dyDescent="0.2">
      <c r="A148" s="10">
        <v>732</v>
      </c>
      <c r="B148" s="113" t="s">
        <v>129</v>
      </c>
      <c r="C148" s="13">
        <v>5264829.333333333</v>
      </c>
      <c r="D148" s="13">
        <v>0</v>
      </c>
      <c r="E148" s="13">
        <v>0</v>
      </c>
      <c r="F148" s="14">
        <v>0</v>
      </c>
      <c r="G148" s="14">
        <f>SUM(C148:F148)</f>
        <v>5264829.333333333</v>
      </c>
      <c r="H148" s="15">
        <f>H149</f>
        <v>207897</v>
      </c>
      <c r="I148" s="15">
        <f>I149</f>
        <v>4373495</v>
      </c>
      <c r="J148" s="15">
        <f t="shared" ref="J148:N149" si="59">SUM(J149)</f>
        <v>8726420.6666666679</v>
      </c>
      <c r="K148" s="13">
        <f t="shared" si="59"/>
        <v>13991250</v>
      </c>
      <c r="L148" s="13">
        <f t="shared" si="59"/>
        <v>0</v>
      </c>
      <c r="M148" s="13">
        <f t="shared" si="59"/>
        <v>0</v>
      </c>
      <c r="N148" s="14">
        <f t="shared" si="59"/>
        <v>0</v>
      </c>
      <c r="O148" s="14">
        <f>SUM(K148:N148)</f>
        <v>13991250</v>
      </c>
      <c r="P148" s="16">
        <f>H148/G148*100</f>
        <v>3.9487889699241912</v>
      </c>
      <c r="Q148" s="17">
        <f>O148/G148*100</f>
        <v>265.74935509147241</v>
      </c>
    </row>
    <row r="149" spans="1:17" ht="25.5" x14ac:dyDescent="0.2">
      <c r="A149" s="18">
        <v>7321</v>
      </c>
      <c r="B149" s="114" t="s">
        <v>129</v>
      </c>
      <c r="C149" s="21">
        <v>5264829.333333333</v>
      </c>
      <c r="D149" s="21">
        <v>0</v>
      </c>
      <c r="E149" s="21">
        <v>0</v>
      </c>
      <c r="F149" s="115">
        <v>0</v>
      </c>
      <c r="G149" s="23">
        <f>SUM(C149:F149)</f>
        <v>5264829.333333333</v>
      </c>
      <c r="H149" s="24">
        <f>H150</f>
        <v>207897</v>
      </c>
      <c r="I149" s="24">
        <f>I150</f>
        <v>4373495</v>
      </c>
      <c r="J149" s="24">
        <f t="shared" si="59"/>
        <v>8726420.6666666679</v>
      </c>
      <c r="K149" s="21">
        <f>SUM(K150)</f>
        <v>13991250</v>
      </c>
      <c r="L149" s="21">
        <f t="shared" si="59"/>
        <v>0</v>
      </c>
      <c r="M149" s="21">
        <f t="shared" si="59"/>
        <v>0</v>
      </c>
      <c r="N149" s="115">
        <f t="shared" si="59"/>
        <v>0</v>
      </c>
      <c r="O149" s="23">
        <f>SUM(K149:N149)</f>
        <v>13991250</v>
      </c>
      <c r="P149" s="25">
        <f>H149/G149*100</f>
        <v>3.9487889699241912</v>
      </c>
      <c r="Q149" s="26">
        <f>O149/G149*100</f>
        <v>265.74935509147241</v>
      </c>
    </row>
    <row r="150" spans="1:17" ht="25.5" x14ac:dyDescent="0.2">
      <c r="A150" s="116">
        <v>732100</v>
      </c>
      <c r="B150" s="117" t="s">
        <v>129</v>
      </c>
      <c r="C150" s="30">
        <v>5264829.333333333</v>
      </c>
      <c r="D150" s="30"/>
      <c r="E150" s="39">
        <v>0</v>
      </c>
      <c r="F150" s="31"/>
      <c r="G150" s="118">
        <f>SUM(C150:F150)</f>
        <v>5264829.333333333</v>
      </c>
      <c r="H150" s="86">
        <v>207897</v>
      </c>
      <c r="I150" s="86">
        <v>4373495</v>
      </c>
      <c r="J150" s="86">
        <f>O150-G150</f>
        <v>8726420.6666666679</v>
      </c>
      <c r="K150" s="30">
        <v>13991250</v>
      </c>
      <c r="L150" s="30"/>
      <c r="M150" s="39">
        <v>0</v>
      </c>
      <c r="N150" s="31"/>
      <c r="O150" s="118">
        <f>SUM(K150:N150)</f>
        <v>13991250</v>
      </c>
      <c r="P150" s="35">
        <f>H150/G150*100</f>
        <v>3.9487889699241912</v>
      </c>
      <c r="Q150" s="35">
        <f>O150/G150*100</f>
        <v>265.74935509147241</v>
      </c>
    </row>
    <row r="151" spans="1:17" ht="13.5" thickBot="1" x14ac:dyDescent="0.25">
      <c r="A151" s="36"/>
      <c r="B151" s="36"/>
      <c r="C151" s="37"/>
      <c r="D151" s="37"/>
      <c r="E151" s="37"/>
      <c r="F151" s="37"/>
      <c r="G151" s="38"/>
      <c r="H151" s="36"/>
      <c r="I151" s="36"/>
      <c r="J151" s="36"/>
      <c r="K151" s="37"/>
      <c r="L151" s="37"/>
      <c r="M151" s="37"/>
      <c r="N151" s="37"/>
      <c r="O151" s="38"/>
      <c r="P151" s="36"/>
      <c r="Q151" s="36"/>
    </row>
    <row r="152" spans="1:17" hidden="1" x14ac:dyDescent="0.2">
      <c r="A152" s="10">
        <v>733</v>
      </c>
      <c r="B152" s="113" t="s">
        <v>102</v>
      </c>
      <c r="C152" s="13">
        <v>0</v>
      </c>
      <c r="D152" s="13">
        <v>0</v>
      </c>
      <c r="E152" s="13">
        <v>0</v>
      </c>
      <c r="F152" s="14">
        <v>0</v>
      </c>
      <c r="G152" s="14">
        <f>SUM(C152:F152)</f>
        <v>0</v>
      </c>
      <c r="H152" s="15">
        <f>H153</f>
        <v>0</v>
      </c>
      <c r="I152" s="15">
        <f>I153</f>
        <v>0</v>
      </c>
      <c r="J152" s="15">
        <f>SUM(J153)</f>
        <v>0</v>
      </c>
      <c r="K152" s="13">
        <f t="shared" ref="K152:N152" si="60">SUM(K153)</f>
        <v>0</v>
      </c>
      <c r="L152" s="13">
        <f t="shared" si="60"/>
        <v>0</v>
      </c>
      <c r="M152" s="13">
        <f t="shared" si="60"/>
        <v>0</v>
      </c>
      <c r="N152" s="14">
        <f t="shared" si="60"/>
        <v>0</v>
      </c>
      <c r="O152" s="14">
        <f>SUM(K152:N152)</f>
        <v>0</v>
      </c>
      <c r="P152" s="16" t="e">
        <f>H152/G152*100</f>
        <v>#DIV/0!</v>
      </c>
      <c r="Q152" s="17" t="e">
        <f>O152/G152*100</f>
        <v>#DIV/0!</v>
      </c>
    </row>
    <row r="153" spans="1:17" hidden="1" x14ac:dyDescent="0.2">
      <c r="A153" s="18">
        <v>7331</v>
      </c>
      <c r="B153" s="114" t="s">
        <v>102</v>
      </c>
      <c r="C153" s="23">
        <v>0</v>
      </c>
      <c r="D153" s="23">
        <v>0</v>
      </c>
      <c r="E153" s="23">
        <v>0</v>
      </c>
      <c r="F153" s="23">
        <v>0</v>
      </c>
      <c r="G153" s="68">
        <f>G154+G155</f>
        <v>0</v>
      </c>
      <c r="H153" s="23">
        <f t="shared" ref="H153:N153" si="61">H154+H155</f>
        <v>0</v>
      </c>
      <c r="I153" s="23">
        <f t="shared" si="61"/>
        <v>0</v>
      </c>
      <c r="J153" s="23">
        <f t="shared" si="61"/>
        <v>0</v>
      </c>
      <c r="K153" s="23">
        <f t="shared" si="61"/>
        <v>0</v>
      </c>
      <c r="L153" s="23">
        <f t="shared" si="61"/>
        <v>0</v>
      </c>
      <c r="M153" s="23">
        <f t="shared" si="61"/>
        <v>0</v>
      </c>
      <c r="N153" s="23">
        <f t="shared" si="61"/>
        <v>0</v>
      </c>
      <c r="O153" s="68">
        <f>O154+O155</f>
        <v>0</v>
      </c>
      <c r="P153" s="119" t="e">
        <f>H153/G153*100</f>
        <v>#DIV/0!</v>
      </c>
      <c r="Q153" s="119" t="e">
        <f>O153/G153*100</f>
        <v>#DIV/0!</v>
      </c>
    </row>
    <row r="154" spans="1:17" hidden="1" x14ac:dyDescent="0.2">
      <c r="A154" s="77">
        <v>733112</v>
      </c>
      <c r="B154" s="120" t="s">
        <v>144</v>
      </c>
      <c r="C154" s="71">
        <v>0</v>
      </c>
      <c r="D154" s="71"/>
      <c r="E154" s="71"/>
      <c r="F154" s="98"/>
      <c r="G154" s="98">
        <f>C154+D154+E154+F154</f>
        <v>0</v>
      </c>
      <c r="H154" s="80">
        <v>0</v>
      </c>
      <c r="I154" s="80">
        <v>0</v>
      </c>
      <c r="J154" s="80">
        <f>O154-G154</f>
        <v>0</v>
      </c>
      <c r="K154" s="71">
        <f t="shared" ref="K154:K155" si="62">SUM(I154/9*12)</f>
        <v>0</v>
      </c>
      <c r="L154" s="71"/>
      <c r="M154" s="71"/>
      <c r="N154" s="98"/>
      <c r="O154" s="98">
        <f>K154+L154+M154+N154</f>
        <v>0</v>
      </c>
      <c r="P154" s="26" t="s">
        <v>138</v>
      </c>
      <c r="Q154" s="26" t="s">
        <v>138</v>
      </c>
    </row>
    <row r="155" spans="1:17" ht="38.25" hidden="1" x14ac:dyDescent="0.2">
      <c r="A155" s="77">
        <v>733116</v>
      </c>
      <c r="B155" s="78" t="s">
        <v>103</v>
      </c>
      <c r="C155" s="30">
        <v>0</v>
      </c>
      <c r="D155" s="30"/>
      <c r="E155" s="39">
        <v>0</v>
      </c>
      <c r="F155" s="31"/>
      <c r="G155" s="98">
        <f>C155+D155+E155+F155</f>
        <v>0</v>
      </c>
      <c r="H155" s="86">
        <v>0</v>
      </c>
      <c r="I155" s="86">
        <v>0</v>
      </c>
      <c r="J155" s="80">
        <f>O155-G155</f>
        <v>0</v>
      </c>
      <c r="K155" s="30">
        <f t="shared" si="62"/>
        <v>0</v>
      </c>
      <c r="L155" s="30"/>
      <c r="M155" s="39">
        <v>0</v>
      </c>
      <c r="N155" s="31"/>
      <c r="O155" s="98">
        <f>K155+L155+M155+N155</f>
        <v>0</v>
      </c>
      <c r="P155" s="35" t="e">
        <f>H155/G155*100</f>
        <v>#DIV/0!</v>
      </c>
      <c r="Q155" s="35" t="e">
        <f>O155/G155*100</f>
        <v>#DIV/0!</v>
      </c>
    </row>
    <row r="156" spans="1:17" ht="13.5" hidden="1" thickBot="1" x14ac:dyDescent="0.25">
      <c r="A156" s="121"/>
      <c r="B156" s="122"/>
      <c r="C156" s="123"/>
      <c r="D156" s="121"/>
      <c r="E156" s="121"/>
      <c r="F156" s="121"/>
      <c r="G156" s="124"/>
      <c r="H156" s="125"/>
      <c r="I156" s="125"/>
      <c r="J156" s="125"/>
      <c r="K156" s="123"/>
      <c r="L156" s="121"/>
      <c r="M156" s="121"/>
      <c r="N156" s="121"/>
      <c r="O156" s="124"/>
      <c r="P156" s="126"/>
      <c r="Q156" s="126"/>
    </row>
    <row r="157" spans="1:17" ht="13.5" thickBot="1" x14ac:dyDescent="0.25">
      <c r="A157" s="127">
        <v>7</v>
      </c>
      <c r="B157" s="128" t="s">
        <v>104</v>
      </c>
      <c r="C157" s="129">
        <v>5925521747.333333</v>
      </c>
      <c r="D157" s="129">
        <v>542000</v>
      </c>
      <c r="E157" s="129">
        <v>52136462</v>
      </c>
      <c r="F157" s="129">
        <v>0</v>
      </c>
      <c r="G157" s="129">
        <f t="shared" ref="G157:O157" si="63">G7+G32+G142</f>
        <v>5978200209.333333</v>
      </c>
      <c r="H157" s="129">
        <f t="shared" si="63"/>
        <v>2813128589</v>
      </c>
      <c r="I157" s="129">
        <f t="shared" si="63"/>
        <v>4396676220</v>
      </c>
      <c r="J157" s="129">
        <f t="shared" si="63"/>
        <v>823330626.66666663</v>
      </c>
      <c r="K157" s="129">
        <f t="shared" si="63"/>
        <v>6753085966</v>
      </c>
      <c r="L157" s="129">
        <f t="shared" si="63"/>
        <v>704000</v>
      </c>
      <c r="M157" s="129">
        <f t="shared" si="63"/>
        <v>47740734</v>
      </c>
      <c r="N157" s="129">
        <f t="shared" si="63"/>
        <v>0</v>
      </c>
      <c r="O157" s="129">
        <f t="shared" si="63"/>
        <v>6801530700</v>
      </c>
      <c r="P157" s="8">
        <f>H157/G157*100</f>
        <v>47.056446597557326</v>
      </c>
      <c r="Q157" s="9">
        <f>O157/G157*100</f>
        <v>113.77221340598899</v>
      </c>
    </row>
    <row r="158" spans="1:17" ht="13.5" thickBot="1" x14ac:dyDescent="0.25">
      <c r="A158" s="36"/>
      <c r="B158" s="36"/>
      <c r="C158" s="37"/>
      <c r="D158" s="37"/>
      <c r="E158" s="37"/>
      <c r="F158" s="37"/>
      <c r="G158" s="38"/>
      <c r="H158" s="36"/>
      <c r="I158" s="36"/>
      <c r="J158" s="36"/>
      <c r="K158" s="37"/>
      <c r="L158" s="37"/>
      <c r="M158" s="37"/>
      <c r="N158" s="37"/>
      <c r="O158" s="38"/>
      <c r="P158" s="36"/>
      <c r="Q158" s="36"/>
    </row>
    <row r="159" spans="1:17" ht="13.5" thickBot="1" x14ac:dyDescent="0.25">
      <c r="A159" s="66">
        <v>81</v>
      </c>
      <c r="B159" s="6" t="s">
        <v>105</v>
      </c>
      <c r="C159" s="130">
        <v>1395300000</v>
      </c>
      <c r="D159" s="130">
        <v>0</v>
      </c>
      <c r="E159" s="130">
        <v>0</v>
      </c>
      <c r="F159" s="130">
        <v>0</v>
      </c>
      <c r="G159" s="7">
        <f t="shared" ref="G159:O159" si="64">G161+G168+G172+G185</f>
        <v>1395300000</v>
      </c>
      <c r="H159" s="130">
        <f t="shared" si="64"/>
        <v>343086501</v>
      </c>
      <c r="I159" s="130">
        <f t="shared" si="64"/>
        <v>421904392</v>
      </c>
      <c r="J159" s="130">
        <f t="shared" si="64"/>
        <v>51717000</v>
      </c>
      <c r="K159" s="130">
        <f t="shared" si="64"/>
        <v>1447017000</v>
      </c>
      <c r="L159" s="130">
        <f t="shared" si="64"/>
        <v>0</v>
      </c>
      <c r="M159" s="130">
        <f t="shared" si="64"/>
        <v>0</v>
      </c>
      <c r="N159" s="130">
        <f t="shared" si="64"/>
        <v>0</v>
      </c>
      <c r="O159" s="7">
        <f t="shared" si="64"/>
        <v>1447017000</v>
      </c>
      <c r="P159" s="8">
        <f>H159/G159*100</f>
        <v>24.588726510427865</v>
      </c>
      <c r="Q159" s="9">
        <f>O159/G159*100</f>
        <v>103.70651472801549</v>
      </c>
    </row>
    <row r="160" spans="1:17" x14ac:dyDescent="0.2">
      <c r="A160" s="36"/>
      <c r="B160" s="36"/>
      <c r="C160" s="37"/>
      <c r="D160" s="37"/>
      <c r="E160" s="37"/>
      <c r="F160" s="37"/>
      <c r="G160" s="38"/>
      <c r="H160" s="36"/>
      <c r="I160" s="36"/>
      <c r="J160" s="36"/>
      <c r="K160" s="37"/>
      <c r="L160" s="37"/>
      <c r="M160" s="37"/>
      <c r="N160" s="37"/>
      <c r="O160" s="38"/>
      <c r="P160" s="36"/>
      <c r="Q160" s="36"/>
    </row>
    <row r="161" spans="1:17" ht="25.5" x14ac:dyDescent="0.2">
      <c r="A161" s="10">
        <v>811</v>
      </c>
      <c r="B161" s="11" t="s">
        <v>106</v>
      </c>
      <c r="C161" s="13">
        <v>300000</v>
      </c>
      <c r="D161" s="13">
        <v>0</v>
      </c>
      <c r="E161" s="13">
        <v>0</v>
      </c>
      <c r="F161" s="14">
        <v>0</v>
      </c>
      <c r="G161" s="14">
        <f>SUM(C161:F161)</f>
        <v>300000</v>
      </c>
      <c r="H161" s="15">
        <f>H162</f>
        <v>54352</v>
      </c>
      <c r="I161" s="15">
        <f>I162</f>
        <v>54352</v>
      </c>
      <c r="J161" s="15">
        <f>SUM(J162)</f>
        <v>-200000</v>
      </c>
      <c r="K161" s="13">
        <f>SUM(K162)</f>
        <v>100000</v>
      </c>
      <c r="L161" s="13">
        <f>SUM(L162)</f>
        <v>0</v>
      </c>
      <c r="M161" s="13">
        <f>SUM(M162)</f>
        <v>0</v>
      </c>
      <c r="N161" s="14">
        <f>SUM(N162)</f>
        <v>0</v>
      </c>
      <c r="O161" s="14">
        <f>SUM(K161:N161)</f>
        <v>100000</v>
      </c>
      <c r="P161" s="16">
        <f>H161/G161*100</f>
        <v>18.117333333333331</v>
      </c>
      <c r="Q161" s="17">
        <f>O161/G161*100</f>
        <v>33.333333333333329</v>
      </c>
    </row>
    <row r="162" spans="1:17" x14ac:dyDescent="0.2">
      <c r="A162" s="18">
        <v>8111</v>
      </c>
      <c r="B162" s="19" t="s">
        <v>107</v>
      </c>
      <c r="C162" s="24">
        <v>300000</v>
      </c>
      <c r="D162" s="68">
        <v>0</v>
      </c>
      <c r="E162" s="68">
        <v>0</v>
      </c>
      <c r="F162" s="68">
        <v>0</v>
      </c>
      <c r="G162" s="24">
        <f>SUM(C162:F162)</f>
        <v>300000</v>
      </c>
      <c r="H162" s="24">
        <f>H163+H164+H165+H166</f>
        <v>54352</v>
      </c>
      <c r="I162" s="24">
        <f>I163+I164+I165+I166</f>
        <v>54352</v>
      </c>
      <c r="J162" s="24">
        <f t="shared" ref="J162:N162" si="65">J163+J164+J165+J166</f>
        <v>-200000</v>
      </c>
      <c r="K162" s="24">
        <f t="shared" si="65"/>
        <v>100000</v>
      </c>
      <c r="L162" s="68">
        <f t="shared" si="65"/>
        <v>0</v>
      </c>
      <c r="M162" s="68">
        <f t="shared" si="65"/>
        <v>0</v>
      </c>
      <c r="N162" s="68">
        <f t="shared" si="65"/>
        <v>0</v>
      </c>
      <c r="O162" s="24">
        <f>SUM(K162:N162)</f>
        <v>100000</v>
      </c>
      <c r="P162" s="25">
        <f>H162/G162*100</f>
        <v>18.117333333333331</v>
      </c>
      <c r="Q162" s="26">
        <f>O162/G162*100</f>
        <v>33.333333333333329</v>
      </c>
    </row>
    <row r="163" spans="1:17" hidden="1" x14ac:dyDescent="0.2">
      <c r="A163" s="77">
        <v>811111</v>
      </c>
      <c r="B163" s="88" t="s">
        <v>153</v>
      </c>
      <c r="C163" s="57">
        <v>0</v>
      </c>
      <c r="D163" s="71">
        <v>0</v>
      </c>
      <c r="E163" s="71">
        <v>0</v>
      </c>
      <c r="F163" s="131">
        <v>0</v>
      </c>
      <c r="G163" s="69">
        <f t="shared" ref="G163:G164" si="66">SUM(C163:F163)</f>
        <v>0</v>
      </c>
      <c r="H163" s="98">
        <v>0</v>
      </c>
      <c r="I163" s="98">
        <v>0</v>
      </c>
      <c r="J163" s="57">
        <f t="shared" ref="J163:J164" si="67">O163-G163</f>
        <v>0</v>
      </c>
      <c r="K163" s="57">
        <f>SUM(I163/9*12)</f>
        <v>0</v>
      </c>
      <c r="L163" s="71">
        <v>0</v>
      </c>
      <c r="M163" s="71">
        <v>0</v>
      </c>
      <c r="N163" s="131">
        <v>0</v>
      </c>
      <c r="O163" s="69">
        <f t="shared" ref="O163:O164" si="68">SUM(K163:N163)</f>
        <v>0</v>
      </c>
      <c r="P163" s="25" t="s">
        <v>138</v>
      </c>
      <c r="Q163" s="26" t="s">
        <v>138</v>
      </c>
    </row>
    <row r="164" spans="1:17" ht="25.5" x14ac:dyDescent="0.2">
      <c r="A164" s="77">
        <v>811112</v>
      </c>
      <c r="B164" s="88" t="s">
        <v>154</v>
      </c>
      <c r="C164" s="57">
        <v>100000</v>
      </c>
      <c r="D164" s="71">
        <v>0</v>
      </c>
      <c r="E164" s="71">
        <v>0</v>
      </c>
      <c r="F164" s="131">
        <v>0</v>
      </c>
      <c r="G164" s="69">
        <f t="shared" si="66"/>
        <v>100000</v>
      </c>
      <c r="H164" s="98">
        <v>0</v>
      </c>
      <c r="I164" s="98">
        <v>0</v>
      </c>
      <c r="J164" s="57">
        <f t="shared" si="67"/>
        <v>-100000</v>
      </c>
      <c r="K164" s="57">
        <f t="shared" ref="K164:K166" si="69">SUM(I164/9*12)</f>
        <v>0</v>
      </c>
      <c r="L164" s="71">
        <v>0</v>
      </c>
      <c r="M164" s="71">
        <v>0</v>
      </c>
      <c r="N164" s="131">
        <v>0</v>
      </c>
      <c r="O164" s="69">
        <f t="shared" si="68"/>
        <v>0</v>
      </c>
      <c r="P164" s="25" t="s">
        <v>138</v>
      </c>
      <c r="Q164" s="26" t="s">
        <v>138</v>
      </c>
    </row>
    <row r="165" spans="1:17" x14ac:dyDescent="0.2">
      <c r="A165" s="116">
        <v>811114</v>
      </c>
      <c r="B165" s="28" t="s">
        <v>108</v>
      </c>
      <c r="C165" s="104">
        <v>200000</v>
      </c>
      <c r="D165" s="39">
        <v>0</v>
      </c>
      <c r="E165" s="39">
        <v>0</v>
      </c>
      <c r="F165" s="194">
        <v>0</v>
      </c>
      <c r="G165" s="104">
        <f>SUM(C165:F165)</f>
        <v>200000</v>
      </c>
      <c r="H165" s="103">
        <v>54352</v>
      </c>
      <c r="I165" s="103">
        <v>54352</v>
      </c>
      <c r="J165" s="104">
        <f>O165-G165</f>
        <v>-100000</v>
      </c>
      <c r="K165" s="104">
        <v>100000</v>
      </c>
      <c r="L165" s="39">
        <v>0</v>
      </c>
      <c r="M165" s="39">
        <v>0</v>
      </c>
      <c r="N165" s="194">
        <v>0</v>
      </c>
      <c r="O165" s="104">
        <f>SUM(K165:N165)</f>
        <v>100000</v>
      </c>
      <c r="P165" s="34">
        <f t="shared" ref="P165" si="70">H165/G165*100</f>
        <v>27.176000000000002</v>
      </c>
      <c r="Q165" s="35">
        <f t="shared" ref="Q165" si="71">O165/G165*100</f>
        <v>50</v>
      </c>
    </row>
    <row r="166" spans="1:17" hidden="1" x14ac:dyDescent="0.2">
      <c r="A166" s="116">
        <v>811919</v>
      </c>
      <c r="B166" s="117" t="s">
        <v>155</v>
      </c>
      <c r="C166" s="104">
        <v>0</v>
      </c>
      <c r="D166" s="132">
        <v>0</v>
      </c>
      <c r="E166" s="133">
        <v>0</v>
      </c>
      <c r="F166" s="134">
        <v>0</v>
      </c>
      <c r="G166" s="33">
        <f>SUM(C166:F166)</f>
        <v>0</v>
      </c>
      <c r="H166" s="103">
        <v>0</v>
      </c>
      <c r="I166" s="103">
        <v>0</v>
      </c>
      <c r="J166" s="104">
        <f>O166-G166</f>
        <v>0</v>
      </c>
      <c r="K166" s="104">
        <f t="shared" si="69"/>
        <v>0</v>
      </c>
      <c r="L166" s="132">
        <v>0</v>
      </c>
      <c r="M166" s="133">
        <v>0</v>
      </c>
      <c r="N166" s="134">
        <v>0</v>
      </c>
      <c r="O166" s="33">
        <f>SUM(K166:N166)</f>
        <v>0</v>
      </c>
      <c r="P166" s="35" t="s">
        <v>138</v>
      </c>
      <c r="Q166" s="35" t="s">
        <v>138</v>
      </c>
    </row>
    <row r="167" spans="1:17" x14ac:dyDescent="0.2">
      <c r="A167" s="36"/>
      <c r="B167" s="36"/>
      <c r="C167" s="37"/>
      <c r="D167" s="37"/>
      <c r="E167" s="37"/>
      <c r="F167" s="37"/>
      <c r="G167" s="38"/>
      <c r="H167" s="36"/>
      <c r="I167" s="36"/>
      <c r="J167" s="36"/>
      <c r="K167" s="37"/>
      <c r="L167" s="37"/>
      <c r="M167" s="37"/>
      <c r="N167" s="37"/>
      <c r="O167" s="38"/>
      <c r="P167" s="36"/>
      <c r="Q167" s="36"/>
    </row>
    <row r="168" spans="1:17" x14ac:dyDescent="0.2">
      <c r="A168" s="10">
        <v>813</v>
      </c>
      <c r="B168" s="11" t="s">
        <v>116</v>
      </c>
      <c r="C168" s="13">
        <v>100000000</v>
      </c>
      <c r="D168" s="13">
        <v>0</v>
      </c>
      <c r="E168" s="13">
        <v>0</v>
      </c>
      <c r="F168" s="14">
        <v>0</v>
      </c>
      <c r="G168" s="14">
        <f>SUM(C168:F168)</f>
        <v>100000000</v>
      </c>
      <c r="H168" s="15">
        <f>H169</f>
        <v>0</v>
      </c>
      <c r="I168" s="15">
        <f>I169</f>
        <v>0</v>
      </c>
      <c r="J168" s="15">
        <f>SUM(J169)</f>
        <v>-50000000</v>
      </c>
      <c r="K168" s="13">
        <f>SUM(K169)</f>
        <v>50000000</v>
      </c>
      <c r="L168" s="13">
        <f>SUM(L169)</f>
        <v>0</v>
      </c>
      <c r="M168" s="13">
        <f>SUM(M169)</f>
        <v>0</v>
      </c>
      <c r="N168" s="14">
        <f>SUM(N169)</f>
        <v>0</v>
      </c>
      <c r="O168" s="14">
        <f>SUM(K168:N168)</f>
        <v>50000000</v>
      </c>
      <c r="P168" s="16">
        <f>H168/G168*100</f>
        <v>0</v>
      </c>
      <c r="Q168" s="17">
        <f>O168/G168*100</f>
        <v>50</v>
      </c>
    </row>
    <row r="169" spans="1:17" x14ac:dyDescent="0.2">
      <c r="A169" s="18">
        <v>8130</v>
      </c>
      <c r="B169" s="19" t="s">
        <v>116</v>
      </c>
      <c r="C169" s="24">
        <v>100000000</v>
      </c>
      <c r="D169" s="21">
        <v>0</v>
      </c>
      <c r="E169" s="21">
        <v>0</v>
      </c>
      <c r="F169" s="22">
        <v>0</v>
      </c>
      <c r="G169" s="23">
        <f>SUM(C169:F169)</f>
        <v>100000000</v>
      </c>
      <c r="H169" s="24">
        <f>H170</f>
        <v>0</v>
      </c>
      <c r="I169" s="24">
        <f>I170</f>
        <v>0</v>
      </c>
      <c r="J169" s="24">
        <f>SUM(J170)</f>
        <v>-50000000</v>
      </c>
      <c r="K169" s="24">
        <f>SUM(K170)</f>
        <v>50000000</v>
      </c>
      <c r="L169" s="21">
        <v>0</v>
      </c>
      <c r="M169" s="21">
        <v>0</v>
      </c>
      <c r="N169" s="22">
        <v>0</v>
      </c>
      <c r="O169" s="23">
        <f>SUM(K169:N169)</f>
        <v>50000000</v>
      </c>
      <c r="P169" s="25">
        <f>H169/G169*100</f>
        <v>0</v>
      </c>
      <c r="Q169" s="26">
        <f>O169/G169*100</f>
        <v>50</v>
      </c>
    </row>
    <row r="170" spans="1:17" ht="25.5" x14ac:dyDescent="0.2">
      <c r="A170" s="116">
        <v>813000</v>
      </c>
      <c r="B170" s="117" t="s">
        <v>117</v>
      </c>
      <c r="C170" s="53">
        <v>100000000</v>
      </c>
      <c r="D170" s="133"/>
      <c r="E170" s="133"/>
      <c r="F170" s="135"/>
      <c r="G170" s="51">
        <f>SUM(C170:F170)</f>
        <v>100000000</v>
      </c>
      <c r="H170" s="86">
        <v>0</v>
      </c>
      <c r="I170" s="86">
        <v>0</v>
      </c>
      <c r="J170" s="86">
        <f>O170-G170</f>
        <v>-50000000</v>
      </c>
      <c r="K170" s="53">
        <v>50000000</v>
      </c>
      <c r="L170" s="133"/>
      <c r="M170" s="133"/>
      <c r="N170" s="135"/>
      <c r="O170" s="51">
        <f>SUM(K170:N170)</f>
        <v>50000000</v>
      </c>
      <c r="P170" s="35">
        <f>H170/G170*100</f>
        <v>0</v>
      </c>
      <c r="Q170" s="35">
        <f>O170/G170*100</f>
        <v>50</v>
      </c>
    </row>
    <row r="171" spans="1:17" x14ac:dyDescent="0.2">
      <c r="A171" s="116"/>
      <c r="B171" s="117"/>
      <c r="C171" s="136"/>
      <c r="D171" s="137"/>
      <c r="E171" s="137"/>
      <c r="F171" s="137"/>
      <c r="G171" s="138"/>
      <c r="H171" s="106"/>
      <c r="I171" s="106"/>
      <c r="J171" s="106"/>
      <c r="K171" s="136"/>
      <c r="L171" s="137"/>
      <c r="M171" s="137"/>
      <c r="N171" s="137"/>
      <c r="O171" s="138"/>
      <c r="P171" s="139"/>
      <c r="Q171" s="140"/>
    </row>
    <row r="172" spans="1:17" ht="25.5" x14ac:dyDescent="0.2">
      <c r="A172" s="10">
        <v>814</v>
      </c>
      <c r="B172" s="11" t="s">
        <v>149</v>
      </c>
      <c r="C172" s="141">
        <v>935000000</v>
      </c>
      <c r="D172" s="141">
        <v>0</v>
      </c>
      <c r="E172" s="141">
        <v>0</v>
      </c>
      <c r="F172" s="141">
        <v>0</v>
      </c>
      <c r="G172" s="14">
        <f>C172+D172+E172+F172</f>
        <v>935000000</v>
      </c>
      <c r="H172" s="141">
        <f t="shared" ref="H172:N172" si="72">H173+H178+H181</f>
        <v>217975884</v>
      </c>
      <c r="I172" s="141">
        <f t="shared" si="72"/>
        <v>247879534</v>
      </c>
      <c r="J172" s="141">
        <f>J173+J178+J181</f>
        <v>101917000</v>
      </c>
      <c r="K172" s="141">
        <f>K173+K178+K181</f>
        <v>1036917000</v>
      </c>
      <c r="L172" s="141">
        <f t="shared" si="72"/>
        <v>0</v>
      </c>
      <c r="M172" s="141">
        <f t="shared" si="72"/>
        <v>0</v>
      </c>
      <c r="N172" s="141">
        <f t="shared" si="72"/>
        <v>0</v>
      </c>
      <c r="O172" s="14">
        <f>K172+L172+M172+N172</f>
        <v>1036917000</v>
      </c>
      <c r="P172" s="16">
        <f>H172/G172*100</f>
        <v>23.312928770053475</v>
      </c>
      <c r="Q172" s="17">
        <f>O172/G172*100</f>
        <v>110.90021390374332</v>
      </c>
    </row>
    <row r="173" spans="1:17" x14ac:dyDescent="0.2">
      <c r="A173" s="18">
        <v>8141</v>
      </c>
      <c r="B173" s="19" t="s">
        <v>109</v>
      </c>
      <c r="C173" s="23">
        <v>195000000</v>
      </c>
      <c r="D173" s="23">
        <v>0</v>
      </c>
      <c r="E173" s="23">
        <v>0</v>
      </c>
      <c r="F173" s="23">
        <v>0</v>
      </c>
      <c r="G173" s="23">
        <f t="shared" ref="G173:O173" si="73">G174+G175+G176+G177</f>
        <v>195000000</v>
      </c>
      <c r="H173" s="23">
        <f t="shared" si="73"/>
        <v>108042948</v>
      </c>
      <c r="I173" s="23">
        <f t="shared" si="73"/>
        <v>108042948</v>
      </c>
      <c r="J173" s="23">
        <f>J174+J176</f>
        <v>-195000000</v>
      </c>
      <c r="K173" s="23">
        <f t="shared" si="73"/>
        <v>0</v>
      </c>
      <c r="L173" s="23">
        <f t="shared" si="73"/>
        <v>0</v>
      </c>
      <c r="M173" s="23">
        <f t="shared" si="73"/>
        <v>0</v>
      </c>
      <c r="N173" s="23">
        <f t="shared" si="73"/>
        <v>0</v>
      </c>
      <c r="O173" s="23">
        <f t="shared" si="73"/>
        <v>0</v>
      </c>
      <c r="P173" s="25">
        <f>H173/G173*100</f>
        <v>55.406639999999996</v>
      </c>
      <c r="Q173" s="26">
        <f>O173/G173*100</f>
        <v>0</v>
      </c>
    </row>
    <row r="174" spans="1:17" ht="25.5" hidden="1" x14ac:dyDescent="0.2">
      <c r="A174" s="44">
        <v>814100</v>
      </c>
      <c r="B174" s="19" t="s">
        <v>158</v>
      </c>
      <c r="C174" s="142">
        <v>0</v>
      </c>
      <c r="D174" s="71">
        <v>0</v>
      </c>
      <c r="E174" s="71">
        <v>0</v>
      </c>
      <c r="F174" s="79">
        <v>0</v>
      </c>
      <c r="G174" s="49">
        <f>SUM(C174:F174)</f>
        <v>0</v>
      </c>
      <c r="H174" s="143">
        <v>0</v>
      </c>
      <c r="I174" s="143">
        <v>0</v>
      </c>
      <c r="J174" s="144">
        <f>O174-G174</f>
        <v>0</v>
      </c>
      <c r="K174" s="142"/>
      <c r="L174" s="71">
        <f t="shared" ref="L174:N174" si="74">SUM(L175:L176)</f>
        <v>0</v>
      </c>
      <c r="M174" s="71">
        <f t="shared" si="74"/>
        <v>0</v>
      </c>
      <c r="N174" s="79">
        <f t="shared" si="74"/>
        <v>0</v>
      </c>
      <c r="O174" s="49">
        <f>SUM(K174:N174)</f>
        <v>0</v>
      </c>
      <c r="P174" s="25" t="e">
        <f t="shared" ref="P174:P182" si="75">H174/G174*100</f>
        <v>#DIV/0!</v>
      </c>
      <c r="Q174" s="26" t="e">
        <f t="shared" ref="Q174:Q182" si="76">O174/G174*100</f>
        <v>#DIV/0!</v>
      </c>
    </row>
    <row r="175" spans="1:17" ht="25.5" hidden="1" x14ac:dyDescent="0.2">
      <c r="A175" s="44">
        <v>814100</v>
      </c>
      <c r="B175" s="19" t="s">
        <v>161</v>
      </c>
      <c r="C175" s="142">
        <v>0</v>
      </c>
      <c r="D175" s="71">
        <v>0</v>
      </c>
      <c r="E175" s="71">
        <v>0</v>
      </c>
      <c r="F175" s="79">
        <v>0</v>
      </c>
      <c r="G175" s="84">
        <f t="shared" ref="G175:G178" si="77">SUM(C175:F175)</f>
        <v>0</v>
      </c>
      <c r="H175" s="145"/>
      <c r="I175" s="145"/>
      <c r="J175" s="144">
        <f t="shared" ref="J175:J176" si="78">O175-G175</f>
        <v>0</v>
      </c>
      <c r="K175" s="142"/>
      <c r="L175" s="71">
        <f>SUM(L176:L178)</f>
        <v>0</v>
      </c>
      <c r="M175" s="71">
        <f>SUM(M176:M178)</f>
        <v>0</v>
      </c>
      <c r="N175" s="79">
        <f>SUM(N176:N178)</f>
        <v>0</v>
      </c>
      <c r="O175" s="84">
        <f t="shared" ref="O175:O177" si="79">SUM(K175:N175)</f>
        <v>0</v>
      </c>
      <c r="P175" s="25" t="e">
        <f t="shared" si="75"/>
        <v>#DIV/0!</v>
      </c>
      <c r="Q175" s="26" t="e">
        <f t="shared" si="76"/>
        <v>#DIV/0!</v>
      </c>
    </row>
    <row r="176" spans="1:17" ht="25.5" x14ac:dyDescent="0.2">
      <c r="A176" s="89">
        <v>814100</v>
      </c>
      <c r="B176" s="146" t="s">
        <v>139</v>
      </c>
      <c r="C176" s="93">
        <v>195000000</v>
      </c>
      <c r="D176" s="46">
        <v>0</v>
      </c>
      <c r="E176" s="46">
        <v>0</v>
      </c>
      <c r="F176" s="91">
        <v>0</v>
      </c>
      <c r="G176" s="147">
        <f t="shared" si="77"/>
        <v>195000000</v>
      </c>
      <c r="H176" s="148">
        <v>108042948</v>
      </c>
      <c r="I176" s="148">
        <v>108042948</v>
      </c>
      <c r="J176" s="149">
        <f t="shared" si="78"/>
        <v>-195000000</v>
      </c>
      <c r="K176" s="142">
        <v>0</v>
      </c>
      <c r="L176" s="46">
        <f t="shared" ref="L176:N176" si="80">SUM(L178:L180)</f>
        <v>0</v>
      </c>
      <c r="M176" s="46">
        <f t="shared" si="80"/>
        <v>0</v>
      </c>
      <c r="N176" s="91">
        <f t="shared" si="80"/>
        <v>0</v>
      </c>
      <c r="O176" s="147">
        <f t="shared" si="79"/>
        <v>0</v>
      </c>
      <c r="P176" s="25">
        <f t="shared" si="75"/>
        <v>55.406639999999996</v>
      </c>
      <c r="Q176" s="26">
        <f t="shared" si="76"/>
        <v>0</v>
      </c>
    </row>
    <row r="177" spans="1:17" hidden="1" x14ac:dyDescent="0.2">
      <c r="A177" s="89">
        <v>814100</v>
      </c>
      <c r="B177" s="146" t="s">
        <v>145</v>
      </c>
      <c r="C177" s="93">
        <v>0</v>
      </c>
      <c r="D177" s="46">
        <v>0</v>
      </c>
      <c r="E177" s="46">
        <v>0</v>
      </c>
      <c r="F177" s="91">
        <v>0</v>
      </c>
      <c r="G177" s="84">
        <f t="shared" si="77"/>
        <v>0</v>
      </c>
      <c r="H177" s="148"/>
      <c r="I177" s="148"/>
      <c r="J177" s="149"/>
      <c r="K177" s="142">
        <f>SUM(I177/9*12)</f>
        <v>0</v>
      </c>
      <c r="L177" s="46">
        <v>0</v>
      </c>
      <c r="M177" s="46">
        <v>0</v>
      </c>
      <c r="N177" s="91">
        <v>0</v>
      </c>
      <c r="O177" s="84">
        <f t="shared" si="79"/>
        <v>0</v>
      </c>
      <c r="P177" s="25" t="s">
        <v>138</v>
      </c>
      <c r="Q177" s="26" t="s">
        <v>138</v>
      </c>
    </row>
    <row r="178" spans="1:17" x14ac:dyDescent="0.2">
      <c r="A178" s="150">
        <v>8142</v>
      </c>
      <c r="B178" s="151" t="s">
        <v>110</v>
      </c>
      <c r="C178" s="152">
        <v>200000000</v>
      </c>
      <c r="D178" s="46">
        <v>0</v>
      </c>
      <c r="E178" s="46">
        <v>0</v>
      </c>
      <c r="F178" s="91">
        <v>0</v>
      </c>
      <c r="G178" s="147">
        <f t="shared" si="77"/>
        <v>200000000</v>
      </c>
      <c r="H178" s="153">
        <f t="shared" ref="H178:I178" si="81">H180</f>
        <v>0</v>
      </c>
      <c r="I178" s="153">
        <f t="shared" si="81"/>
        <v>0</v>
      </c>
      <c r="J178" s="149">
        <f>J179+J180</f>
        <v>386917000</v>
      </c>
      <c r="K178" s="142">
        <f>K179+K180</f>
        <v>586917000</v>
      </c>
      <c r="L178" s="142">
        <f t="shared" ref="L178:N178" si="82">L179+L180</f>
        <v>0</v>
      </c>
      <c r="M178" s="142">
        <f t="shared" si="82"/>
        <v>0</v>
      </c>
      <c r="N178" s="142">
        <f t="shared" si="82"/>
        <v>0</v>
      </c>
      <c r="O178" s="147">
        <f>SUM(K178:N178)</f>
        <v>586917000</v>
      </c>
      <c r="P178" s="25" t="s">
        <v>138</v>
      </c>
      <c r="Q178" s="26" t="s">
        <v>138</v>
      </c>
    </row>
    <row r="179" spans="1:17" x14ac:dyDescent="0.2">
      <c r="A179" s="89">
        <v>814210</v>
      </c>
      <c r="B179" s="193" t="s">
        <v>110</v>
      </c>
      <c r="C179" s="93"/>
      <c r="D179" s="46"/>
      <c r="E179" s="46"/>
      <c r="F179" s="91"/>
      <c r="G179" s="147"/>
      <c r="H179" s="148"/>
      <c r="I179" s="148"/>
      <c r="J179" s="149">
        <f>O179-G179</f>
        <v>586917000</v>
      </c>
      <c r="K179" s="142">
        <v>586917000</v>
      </c>
      <c r="L179" s="46">
        <v>0</v>
      </c>
      <c r="M179" s="46"/>
      <c r="N179" s="91"/>
      <c r="O179" s="147">
        <f>SUM(K179:N179)</f>
        <v>586917000</v>
      </c>
      <c r="P179" s="25"/>
      <c r="Q179" s="26"/>
    </row>
    <row r="180" spans="1:17" ht="25.5" x14ac:dyDescent="0.2">
      <c r="A180" s="89">
        <v>814214</v>
      </c>
      <c r="B180" s="154" t="s">
        <v>111</v>
      </c>
      <c r="C180" s="155">
        <v>200000000</v>
      </c>
      <c r="D180" s="46">
        <v>0</v>
      </c>
      <c r="E180" s="46">
        <v>0</v>
      </c>
      <c r="F180" s="91">
        <v>0</v>
      </c>
      <c r="G180" s="147">
        <f>SUM(C180:F180)</f>
        <v>200000000</v>
      </c>
      <c r="H180" s="93">
        <v>0</v>
      </c>
      <c r="I180" s="93">
        <v>0</v>
      </c>
      <c r="J180" s="149">
        <f>O180-G180</f>
        <v>-200000000</v>
      </c>
      <c r="K180" s="142">
        <f t="shared" ref="K180" si="83">SUM(I180/9*12)</f>
        <v>0</v>
      </c>
      <c r="L180" s="46">
        <f t="shared" ref="L180:N180" si="84">SUM(L181:L182)</f>
        <v>0</v>
      </c>
      <c r="M180" s="46">
        <f t="shared" si="84"/>
        <v>0</v>
      </c>
      <c r="N180" s="91">
        <f t="shared" si="84"/>
        <v>0</v>
      </c>
      <c r="O180" s="147">
        <f>SUM(K180:N180)</f>
        <v>0</v>
      </c>
      <c r="P180" s="25" t="s">
        <v>138</v>
      </c>
      <c r="Q180" s="26" t="s">
        <v>138</v>
      </c>
    </row>
    <row r="181" spans="1:17" x14ac:dyDescent="0.2">
      <c r="A181" s="72">
        <v>8143</v>
      </c>
      <c r="B181" s="73" t="s">
        <v>112</v>
      </c>
      <c r="C181" s="57">
        <v>540000000</v>
      </c>
      <c r="D181" s="71">
        <v>0</v>
      </c>
      <c r="E181" s="71">
        <v>0</v>
      </c>
      <c r="F181" s="79">
        <v>0</v>
      </c>
      <c r="G181" s="84">
        <f>G182</f>
        <v>540000000</v>
      </c>
      <c r="H181" s="156">
        <f>SUM(H182:H183)</f>
        <v>109932936</v>
      </c>
      <c r="I181" s="156">
        <f>SUM(I182:I183)</f>
        <v>139836586</v>
      </c>
      <c r="J181" s="144">
        <f>J182+J183</f>
        <v>-90000000</v>
      </c>
      <c r="K181" s="142">
        <f>K182+K183</f>
        <v>450000000</v>
      </c>
      <c r="L181" s="71">
        <f>SUM(L182:L183)</f>
        <v>0</v>
      </c>
      <c r="M181" s="71">
        <f>SUM(M182:M183)</f>
        <v>0</v>
      </c>
      <c r="N181" s="79">
        <f>SUM(N182:N183)</f>
        <v>0</v>
      </c>
      <c r="O181" s="142">
        <f>O182+O183</f>
        <v>450000000</v>
      </c>
      <c r="P181" s="25">
        <f t="shared" si="75"/>
        <v>20.35795111111111</v>
      </c>
      <c r="Q181" s="26">
        <f t="shared" si="76"/>
        <v>83.333333333333343</v>
      </c>
    </row>
    <row r="182" spans="1:17" x14ac:dyDescent="0.2">
      <c r="A182" s="44">
        <v>814312</v>
      </c>
      <c r="B182" s="56" t="s">
        <v>113</v>
      </c>
      <c r="C182" s="155">
        <v>540000000</v>
      </c>
      <c r="D182" s="47">
        <v>0</v>
      </c>
      <c r="E182" s="47">
        <v>0</v>
      </c>
      <c r="F182" s="48">
        <v>0</v>
      </c>
      <c r="G182" s="49">
        <f>SUM(C182:F182)</f>
        <v>540000000</v>
      </c>
      <c r="H182" s="57">
        <v>109932936</v>
      </c>
      <c r="I182" s="57">
        <v>139836586</v>
      </c>
      <c r="J182" s="157">
        <f>O182-G182</f>
        <v>-240000000</v>
      </c>
      <c r="K182" s="142">
        <v>300000000</v>
      </c>
      <c r="L182" s="47">
        <v>0</v>
      </c>
      <c r="M182" s="47">
        <v>0</v>
      </c>
      <c r="N182" s="48">
        <v>0</v>
      </c>
      <c r="O182" s="49">
        <f>SUM(K182:N182)</f>
        <v>300000000</v>
      </c>
      <c r="P182" s="25">
        <f t="shared" si="75"/>
        <v>20.35795111111111</v>
      </c>
      <c r="Q182" s="26">
        <f t="shared" si="76"/>
        <v>55.555555555555557</v>
      </c>
    </row>
    <row r="183" spans="1:17" ht="25.5" x14ac:dyDescent="0.2">
      <c r="A183" s="158">
        <v>814331</v>
      </c>
      <c r="B183" s="159" t="s">
        <v>169</v>
      </c>
      <c r="C183" s="160">
        <v>0</v>
      </c>
      <c r="D183" s="161">
        <v>0</v>
      </c>
      <c r="E183" s="161">
        <v>0</v>
      </c>
      <c r="F183" s="162">
        <v>0</v>
      </c>
      <c r="G183" s="163">
        <f>SUM(C183:F183)</f>
        <v>0</v>
      </c>
      <c r="H183" s="53">
        <v>0</v>
      </c>
      <c r="I183" s="53">
        <v>0</v>
      </c>
      <c r="J183" s="164">
        <f>O183-G183</f>
        <v>150000000</v>
      </c>
      <c r="K183" s="165">
        <v>150000000</v>
      </c>
      <c r="L183" s="161">
        <v>0</v>
      </c>
      <c r="M183" s="161">
        <v>0</v>
      </c>
      <c r="N183" s="162">
        <v>0</v>
      </c>
      <c r="O183" s="163">
        <f>SUM(K183:N183)</f>
        <v>150000000</v>
      </c>
      <c r="P183" s="35" t="s">
        <v>138</v>
      </c>
      <c r="Q183" s="35" t="s">
        <v>138</v>
      </c>
    </row>
    <row r="184" spans="1:17" x14ac:dyDescent="0.2">
      <c r="A184" s="36"/>
      <c r="B184" s="36"/>
      <c r="C184" s="37"/>
      <c r="D184" s="37"/>
      <c r="E184" s="37"/>
      <c r="F184" s="37"/>
      <c r="G184" s="38"/>
      <c r="H184" s="36"/>
      <c r="I184" s="36"/>
      <c r="J184" s="36"/>
      <c r="K184" s="37"/>
      <c r="L184" s="37"/>
      <c r="M184" s="37"/>
      <c r="N184" s="37"/>
      <c r="O184" s="38"/>
      <c r="P184" s="36"/>
      <c r="Q184" s="36"/>
    </row>
    <row r="185" spans="1:17" ht="25.5" x14ac:dyDescent="0.2">
      <c r="A185" s="10">
        <v>815</v>
      </c>
      <c r="B185" s="11" t="s">
        <v>150</v>
      </c>
      <c r="C185" s="15">
        <v>360000000</v>
      </c>
      <c r="D185" s="13">
        <v>0</v>
      </c>
      <c r="E185" s="13">
        <v>0</v>
      </c>
      <c r="F185" s="14">
        <v>0</v>
      </c>
      <c r="G185" s="14">
        <f>SUM(C185:F185)</f>
        <v>360000000</v>
      </c>
      <c r="H185" s="15">
        <f>H186</f>
        <v>125056265</v>
      </c>
      <c r="I185" s="15">
        <f>I186</f>
        <v>173970506</v>
      </c>
      <c r="J185" s="15">
        <f>J186</f>
        <v>0</v>
      </c>
      <c r="K185" s="15">
        <f t="shared" ref="K185:N185" si="85">K186</f>
        <v>360000000</v>
      </c>
      <c r="L185" s="13">
        <f t="shared" si="85"/>
        <v>0</v>
      </c>
      <c r="M185" s="13">
        <f t="shared" si="85"/>
        <v>0</v>
      </c>
      <c r="N185" s="14">
        <f t="shared" si="85"/>
        <v>0</v>
      </c>
      <c r="O185" s="14">
        <f>SUM(K185:N185)</f>
        <v>360000000</v>
      </c>
      <c r="P185" s="16">
        <f>H185/G185*100</f>
        <v>34.737851388888892</v>
      </c>
      <c r="Q185" s="17">
        <f>O185/G185*100</f>
        <v>100</v>
      </c>
    </row>
    <row r="186" spans="1:17" x14ac:dyDescent="0.2">
      <c r="A186" s="18">
        <v>8153</v>
      </c>
      <c r="B186" s="19" t="s">
        <v>112</v>
      </c>
      <c r="C186" s="21">
        <v>360000000</v>
      </c>
      <c r="D186" s="21">
        <v>0</v>
      </c>
      <c r="E186" s="21">
        <v>0</v>
      </c>
      <c r="F186" s="22">
        <v>0</v>
      </c>
      <c r="G186" s="23">
        <f>SUM(C186:F186)</f>
        <v>360000000</v>
      </c>
      <c r="H186" s="24">
        <f>H187+H188</f>
        <v>125056265</v>
      </c>
      <c r="I186" s="24">
        <f>I188</f>
        <v>173970506</v>
      </c>
      <c r="J186" s="24">
        <f>J187+J188</f>
        <v>0</v>
      </c>
      <c r="K186" s="21">
        <f>K187+K188</f>
        <v>360000000</v>
      </c>
      <c r="L186" s="21">
        <f t="shared" ref="L186:N186" si="86">L187+L188</f>
        <v>0</v>
      </c>
      <c r="M186" s="21">
        <f t="shared" si="86"/>
        <v>0</v>
      </c>
      <c r="N186" s="21">
        <f t="shared" si="86"/>
        <v>0</v>
      </c>
      <c r="O186" s="23">
        <f>O187+O188</f>
        <v>360000000</v>
      </c>
      <c r="P186" s="25">
        <f>H186/G186*100</f>
        <v>34.737851388888892</v>
      </c>
      <c r="Q186" s="26">
        <f>O186/G186*100</f>
        <v>100</v>
      </c>
    </row>
    <row r="187" spans="1:17" x14ac:dyDescent="0.2">
      <c r="A187" s="77">
        <v>815331</v>
      </c>
      <c r="B187" s="88" t="s">
        <v>114</v>
      </c>
      <c r="C187" s="71"/>
      <c r="D187" s="71"/>
      <c r="E187" s="71"/>
      <c r="F187" s="98"/>
      <c r="G187" s="80">
        <v>360000000</v>
      </c>
      <c r="H187" s="80">
        <v>125056265</v>
      </c>
      <c r="I187" s="80"/>
      <c r="J187" s="80">
        <f>O187-G187</f>
        <v>-160000000</v>
      </c>
      <c r="K187" s="71">
        <v>200000000</v>
      </c>
      <c r="L187" s="71"/>
      <c r="M187" s="71"/>
      <c r="N187" s="98"/>
      <c r="O187" s="49">
        <f>SUM(K187:N187)</f>
        <v>200000000</v>
      </c>
      <c r="P187" s="25"/>
      <c r="Q187" s="26"/>
    </row>
    <row r="188" spans="1:17" ht="25.5" x14ac:dyDescent="0.2">
      <c r="A188" s="158">
        <v>815311</v>
      </c>
      <c r="B188" s="159" t="s">
        <v>169</v>
      </c>
      <c r="C188" s="166">
        <v>360000000</v>
      </c>
      <c r="D188" s="161">
        <v>0</v>
      </c>
      <c r="E188" s="161">
        <v>0</v>
      </c>
      <c r="F188" s="163">
        <v>0</v>
      </c>
      <c r="G188" s="163">
        <v>0</v>
      </c>
      <c r="H188" s="53">
        <v>0</v>
      </c>
      <c r="I188" s="53">
        <v>173970506</v>
      </c>
      <c r="J188" s="86">
        <f>O188-G188</f>
        <v>160000000</v>
      </c>
      <c r="K188" s="166">
        <v>160000000</v>
      </c>
      <c r="L188" s="161">
        <v>0</v>
      </c>
      <c r="M188" s="161">
        <v>0</v>
      </c>
      <c r="N188" s="163">
        <v>0</v>
      </c>
      <c r="O188" s="163">
        <f>SUM(K188:N188)</f>
        <v>160000000</v>
      </c>
      <c r="P188" s="35" t="s">
        <v>138</v>
      </c>
      <c r="Q188" s="35" t="s">
        <v>138</v>
      </c>
    </row>
    <row r="189" spans="1:17" s="96" customFormat="1" ht="13.5" thickBot="1" x14ac:dyDescent="0.25">
      <c r="A189" s="167"/>
      <c r="B189" s="167"/>
      <c r="C189" s="168"/>
      <c r="D189" s="168"/>
      <c r="E189" s="168"/>
      <c r="F189" s="168"/>
      <c r="G189" s="169"/>
      <c r="H189" s="167"/>
      <c r="I189" s="167"/>
      <c r="J189" s="167"/>
      <c r="K189" s="168"/>
      <c r="L189" s="168"/>
      <c r="M189" s="168"/>
      <c r="N189" s="168"/>
      <c r="O189" s="169"/>
      <c r="P189" s="167"/>
      <c r="Q189" s="167"/>
    </row>
    <row r="190" spans="1:17" ht="13.5" thickBot="1" x14ac:dyDescent="0.25">
      <c r="A190" s="127">
        <v>8</v>
      </c>
      <c r="B190" s="128" t="s">
        <v>115</v>
      </c>
      <c r="C190" s="129">
        <v>1395300000</v>
      </c>
      <c r="D190" s="129">
        <v>0</v>
      </c>
      <c r="E190" s="129">
        <v>0</v>
      </c>
      <c r="F190" s="129">
        <v>0</v>
      </c>
      <c r="G190" s="129">
        <f t="shared" ref="G190:O190" si="87">G159</f>
        <v>1395300000</v>
      </c>
      <c r="H190" s="129">
        <f t="shared" si="87"/>
        <v>343086501</v>
      </c>
      <c r="I190" s="129">
        <f t="shared" si="87"/>
        <v>421904392</v>
      </c>
      <c r="J190" s="129">
        <f t="shared" si="87"/>
        <v>51717000</v>
      </c>
      <c r="K190" s="129">
        <f t="shared" si="87"/>
        <v>1447017000</v>
      </c>
      <c r="L190" s="129">
        <f t="shared" si="87"/>
        <v>0</v>
      </c>
      <c r="M190" s="129">
        <f t="shared" si="87"/>
        <v>0</v>
      </c>
      <c r="N190" s="129">
        <f t="shared" si="87"/>
        <v>0</v>
      </c>
      <c r="O190" s="129">
        <f t="shared" si="87"/>
        <v>1447017000</v>
      </c>
      <c r="P190" s="8">
        <f>H190/G190*100</f>
        <v>24.588726510427865</v>
      </c>
      <c r="Q190" s="9">
        <f>O190/G190*100</f>
        <v>103.70651472801549</v>
      </c>
    </row>
    <row r="191" spans="1:17" ht="13.5" thickBot="1" x14ac:dyDescent="0.25">
      <c r="A191" s="170"/>
      <c r="B191" s="171"/>
      <c r="C191" s="172"/>
      <c r="D191" s="172"/>
      <c r="E191" s="172"/>
      <c r="F191" s="172"/>
      <c r="G191" s="173"/>
      <c r="H191" s="172"/>
      <c r="I191" s="172"/>
      <c r="J191" s="172"/>
      <c r="K191" s="172"/>
      <c r="L191" s="172"/>
      <c r="M191" s="172"/>
      <c r="N191" s="172"/>
      <c r="O191" s="173"/>
      <c r="P191" s="111"/>
      <c r="Q191" s="112"/>
    </row>
    <row r="192" spans="1:17" ht="13.5" thickBot="1" x14ac:dyDescent="0.25">
      <c r="A192" s="127">
        <v>3</v>
      </c>
      <c r="B192" s="128" t="s">
        <v>136</v>
      </c>
      <c r="C192" s="174">
        <v>101300000</v>
      </c>
      <c r="D192" s="174">
        <v>0</v>
      </c>
      <c r="E192" s="174">
        <v>0</v>
      </c>
      <c r="F192" s="174">
        <v>0</v>
      </c>
      <c r="G192" s="174">
        <f t="shared" ref="G192:O192" si="88">G194</f>
        <v>101300000</v>
      </c>
      <c r="H192" s="174">
        <f t="shared" si="88"/>
        <v>0</v>
      </c>
      <c r="I192" s="174">
        <f t="shared" si="88"/>
        <v>0</v>
      </c>
      <c r="J192" s="174">
        <f t="shared" si="88"/>
        <v>-101300000</v>
      </c>
      <c r="K192" s="174">
        <f t="shared" si="88"/>
        <v>0</v>
      </c>
      <c r="L192" s="174">
        <f t="shared" si="88"/>
        <v>0</v>
      </c>
      <c r="M192" s="174">
        <f t="shared" si="88"/>
        <v>0</v>
      </c>
      <c r="N192" s="174">
        <f t="shared" si="88"/>
        <v>0</v>
      </c>
      <c r="O192" s="174">
        <f t="shared" si="88"/>
        <v>0</v>
      </c>
      <c r="P192" s="8">
        <f>H192/G192*100</f>
        <v>0</v>
      </c>
      <c r="Q192" s="9">
        <f>O192/G192*100</f>
        <v>0</v>
      </c>
    </row>
    <row r="193" spans="1:20" x14ac:dyDescent="0.2">
      <c r="A193" s="175"/>
      <c r="B193" s="176"/>
      <c r="C193" s="177"/>
      <c r="D193" s="177"/>
      <c r="E193" s="177"/>
      <c r="F193" s="177"/>
      <c r="G193" s="177"/>
      <c r="H193" s="177"/>
      <c r="I193" s="177"/>
      <c r="J193" s="177"/>
      <c r="K193" s="177"/>
      <c r="L193" s="177"/>
      <c r="M193" s="177"/>
      <c r="N193" s="177"/>
      <c r="O193" s="177"/>
      <c r="P193" s="178"/>
      <c r="Q193" s="179"/>
    </row>
    <row r="194" spans="1:20" x14ac:dyDescent="0.2">
      <c r="A194" s="10">
        <v>391</v>
      </c>
      <c r="B194" s="11" t="s">
        <v>134</v>
      </c>
      <c r="C194" s="15">
        <v>101300000</v>
      </c>
      <c r="D194" s="13">
        <v>0</v>
      </c>
      <c r="E194" s="13">
        <v>0</v>
      </c>
      <c r="F194" s="14">
        <v>0</v>
      </c>
      <c r="G194" s="13">
        <f>SUM(C194:F194)</f>
        <v>101300000</v>
      </c>
      <c r="H194" s="13">
        <f t="shared" ref="H194:J195" si="89">H195</f>
        <v>0</v>
      </c>
      <c r="I194" s="13">
        <f t="shared" si="89"/>
        <v>0</v>
      </c>
      <c r="J194" s="13">
        <f t="shared" si="89"/>
        <v>-101300000</v>
      </c>
      <c r="K194" s="15">
        <f t="shared" ref="K194:N195" si="90">K195</f>
        <v>0</v>
      </c>
      <c r="L194" s="13">
        <f t="shared" si="90"/>
        <v>0</v>
      </c>
      <c r="M194" s="13">
        <f t="shared" si="90"/>
        <v>0</v>
      </c>
      <c r="N194" s="14">
        <f t="shared" si="90"/>
        <v>0</v>
      </c>
      <c r="O194" s="13">
        <f>SUM(K194:N194)</f>
        <v>0</v>
      </c>
      <c r="P194" s="17">
        <f>H194/G194*100</f>
        <v>0</v>
      </c>
      <c r="Q194" s="17">
        <f>O194/G194*100</f>
        <v>0</v>
      </c>
    </row>
    <row r="195" spans="1:20" x14ac:dyDescent="0.2">
      <c r="A195" s="18">
        <v>3911</v>
      </c>
      <c r="B195" s="19" t="s">
        <v>135</v>
      </c>
      <c r="C195" s="21">
        <v>101300000</v>
      </c>
      <c r="D195" s="21">
        <v>0</v>
      </c>
      <c r="E195" s="21">
        <v>0</v>
      </c>
      <c r="F195" s="22">
        <v>0</v>
      </c>
      <c r="G195" s="68">
        <f>SUM(C195:F195)</f>
        <v>101300000</v>
      </c>
      <c r="H195" s="68">
        <f t="shared" si="89"/>
        <v>0</v>
      </c>
      <c r="I195" s="68">
        <f t="shared" si="89"/>
        <v>0</v>
      </c>
      <c r="J195" s="24">
        <f t="shared" si="89"/>
        <v>-101300000</v>
      </c>
      <c r="K195" s="21">
        <f>SUM(K196)</f>
        <v>0</v>
      </c>
      <c r="L195" s="21">
        <f t="shared" si="90"/>
        <v>0</v>
      </c>
      <c r="M195" s="21">
        <f t="shared" si="90"/>
        <v>0</v>
      </c>
      <c r="N195" s="22">
        <f t="shared" si="90"/>
        <v>0</v>
      </c>
      <c r="O195" s="68">
        <f>SUM(K195:N195)</f>
        <v>0</v>
      </c>
      <c r="P195" s="26">
        <f>H195/G195*100</f>
        <v>0</v>
      </c>
      <c r="Q195" s="26">
        <f>O195/G195*100</f>
        <v>0</v>
      </c>
    </row>
    <row r="196" spans="1:20" x14ac:dyDescent="0.2">
      <c r="A196" s="158">
        <v>391192</v>
      </c>
      <c r="B196" s="180" t="s">
        <v>133</v>
      </c>
      <c r="C196" s="166">
        <v>101300000</v>
      </c>
      <c r="D196" s="161">
        <v>0</v>
      </c>
      <c r="E196" s="161">
        <v>0</v>
      </c>
      <c r="F196" s="163">
        <v>0</v>
      </c>
      <c r="G196" s="181">
        <f>C196+D196+E196+F196</f>
        <v>101300000</v>
      </c>
      <c r="H196" s="53">
        <v>0</v>
      </c>
      <c r="I196" s="53">
        <v>0</v>
      </c>
      <c r="J196" s="53">
        <f>O196-G196</f>
        <v>-101300000</v>
      </c>
      <c r="K196" s="166">
        <f>SUM(I196/9*12)</f>
        <v>0</v>
      </c>
      <c r="L196" s="161">
        <v>0</v>
      </c>
      <c r="M196" s="161">
        <v>0</v>
      </c>
      <c r="N196" s="163">
        <v>0</v>
      </c>
      <c r="O196" s="181">
        <f>K196+L196+M196+N196</f>
        <v>0</v>
      </c>
      <c r="P196" s="35">
        <f>H196/G196*100</f>
        <v>0</v>
      </c>
      <c r="Q196" s="35">
        <f>O196/G196*100</f>
        <v>0</v>
      </c>
    </row>
    <row r="197" spans="1:20" s="96" customFormat="1" ht="13.5" thickBot="1" x14ac:dyDescent="0.25">
      <c r="A197" s="182"/>
      <c r="B197" s="183"/>
      <c r="C197" s="184"/>
      <c r="D197" s="184"/>
      <c r="E197" s="184"/>
      <c r="F197" s="184"/>
      <c r="G197" s="184"/>
      <c r="H197" s="184"/>
      <c r="I197" s="184"/>
      <c r="J197" s="184"/>
      <c r="K197" s="184"/>
      <c r="L197" s="184"/>
      <c r="M197" s="184"/>
      <c r="N197" s="184"/>
      <c r="O197" s="184"/>
      <c r="P197" s="185"/>
      <c r="Q197" s="185"/>
    </row>
    <row r="198" spans="1:20" ht="26.25" hidden="1" thickBot="1" x14ac:dyDescent="0.25">
      <c r="A198" s="127">
        <v>5</v>
      </c>
      <c r="B198" s="128" t="s">
        <v>130</v>
      </c>
      <c r="C198" s="174">
        <v>0</v>
      </c>
      <c r="D198" s="174">
        <v>0</v>
      </c>
      <c r="E198" s="174">
        <v>0</v>
      </c>
      <c r="F198" s="174">
        <v>0</v>
      </c>
      <c r="G198" s="174">
        <f t="shared" ref="G198:O198" si="91">G200</f>
        <v>0</v>
      </c>
      <c r="H198" s="174">
        <f t="shared" si="91"/>
        <v>0</v>
      </c>
      <c r="I198" s="174">
        <f t="shared" si="91"/>
        <v>0</v>
      </c>
      <c r="J198" s="174">
        <f t="shared" si="91"/>
        <v>0</v>
      </c>
      <c r="K198" s="174">
        <f t="shared" si="91"/>
        <v>0</v>
      </c>
      <c r="L198" s="174">
        <f t="shared" si="91"/>
        <v>0</v>
      </c>
      <c r="M198" s="174">
        <f t="shared" si="91"/>
        <v>0</v>
      </c>
      <c r="N198" s="174">
        <f t="shared" si="91"/>
        <v>0</v>
      </c>
      <c r="O198" s="174">
        <f t="shared" si="91"/>
        <v>0</v>
      </c>
      <c r="P198" s="8" t="s">
        <v>138</v>
      </c>
      <c r="Q198" s="9" t="s">
        <v>138</v>
      </c>
    </row>
    <row r="199" spans="1:20" hidden="1" x14ac:dyDescent="0.2">
      <c r="A199" s="175"/>
      <c r="B199" s="176"/>
      <c r="C199" s="177"/>
      <c r="D199" s="177"/>
      <c r="E199" s="177"/>
      <c r="F199" s="177"/>
      <c r="G199" s="177"/>
      <c r="H199" s="177"/>
      <c r="I199" s="177"/>
      <c r="J199" s="177"/>
      <c r="K199" s="177"/>
      <c r="L199" s="177"/>
      <c r="M199" s="177"/>
      <c r="N199" s="177"/>
      <c r="O199" s="177"/>
      <c r="P199" s="178"/>
      <c r="Q199" s="179"/>
    </row>
    <row r="200" spans="1:20" ht="25.5" hidden="1" x14ac:dyDescent="0.2">
      <c r="A200" s="10">
        <v>591</v>
      </c>
      <c r="B200" s="11" t="s">
        <v>131</v>
      </c>
      <c r="C200" s="15">
        <v>0</v>
      </c>
      <c r="D200" s="13">
        <v>0</v>
      </c>
      <c r="E200" s="13">
        <v>0</v>
      </c>
      <c r="F200" s="14">
        <v>0</v>
      </c>
      <c r="G200" s="13">
        <f>SUM(C200:F200)</f>
        <v>0</v>
      </c>
      <c r="H200" s="13">
        <f t="shared" ref="H200:J201" si="92">H201</f>
        <v>0</v>
      </c>
      <c r="I200" s="13">
        <f t="shared" si="92"/>
        <v>0</v>
      </c>
      <c r="J200" s="13">
        <f t="shared" si="92"/>
        <v>0</v>
      </c>
      <c r="K200" s="15">
        <f t="shared" ref="K200:N201" si="93">K201</f>
        <v>0</v>
      </c>
      <c r="L200" s="13">
        <f t="shared" si="93"/>
        <v>0</v>
      </c>
      <c r="M200" s="13">
        <f t="shared" si="93"/>
        <v>0</v>
      </c>
      <c r="N200" s="14">
        <f t="shared" si="93"/>
        <v>0</v>
      </c>
      <c r="O200" s="13">
        <f>SUM(K200:N200)</f>
        <v>0</v>
      </c>
      <c r="P200" s="17" t="s">
        <v>138</v>
      </c>
      <c r="Q200" s="17" t="s">
        <v>138</v>
      </c>
      <c r="T200" s="186"/>
    </row>
    <row r="201" spans="1:20" ht="25.5" hidden="1" x14ac:dyDescent="0.2">
      <c r="A201" s="18">
        <v>5911</v>
      </c>
      <c r="B201" s="19" t="s">
        <v>131</v>
      </c>
      <c r="C201" s="21">
        <v>0</v>
      </c>
      <c r="D201" s="21">
        <v>0</v>
      </c>
      <c r="E201" s="21">
        <v>0</v>
      </c>
      <c r="F201" s="22">
        <v>0</v>
      </c>
      <c r="G201" s="68">
        <f>SUM(C201:F201)</f>
        <v>0</v>
      </c>
      <c r="H201" s="68">
        <f t="shared" si="92"/>
        <v>0</v>
      </c>
      <c r="I201" s="68">
        <f t="shared" si="92"/>
        <v>0</v>
      </c>
      <c r="J201" s="24">
        <f t="shared" si="92"/>
        <v>0</v>
      </c>
      <c r="K201" s="21">
        <f>SUM(K202)</f>
        <v>0</v>
      </c>
      <c r="L201" s="21">
        <f t="shared" si="93"/>
        <v>0</v>
      </c>
      <c r="M201" s="21">
        <f t="shared" si="93"/>
        <v>0</v>
      </c>
      <c r="N201" s="22">
        <f t="shared" si="93"/>
        <v>0</v>
      </c>
      <c r="O201" s="68">
        <f>SUM(K201:N201)</f>
        <v>0</v>
      </c>
      <c r="P201" s="26" t="s">
        <v>138</v>
      </c>
      <c r="Q201" s="26" t="s">
        <v>138</v>
      </c>
    </row>
    <row r="202" spans="1:20" ht="25.5" hidden="1" x14ac:dyDescent="0.2">
      <c r="A202" s="158">
        <v>591111</v>
      </c>
      <c r="B202" s="159" t="s">
        <v>131</v>
      </c>
      <c r="C202" s="161">
        <v>0</v>
      </c>
      <c r="D202" s="161">
        <v>0</v>
      </c>
      <c r="E202" s="161">
        <v>0</v>
      </c>
      <c r="F202" s="163">
        <v>0</v>
      </c>
      <c r="G202" s="181">
        <f>SUM(C202:F202)</f>
        <v>0</v>
      </c>
      <c r="H202" s="53">
        <v>0</v>
      </c>
      <c r="I202" s="53">
        <v>0</v>
      </c>
      <c r="J202" s="53">
        <f>O202-G202</f>
        <v>0</v>
      </c>
      <c r="K202" s="161">
        <f>SUM(I202/9*12)</f>
        <v>0</v>
      </c>
      <c r="L202" s="161">
        <v>0</v>
      </c>
      <c r="M202" s="161">
        <v>0</v>
      </c>
      <c r="N202" s="163">
        <v>0</v>
      </c>
      <c r="O202" s="181">
        <f>SUM(K202:N202)</f>
        <v>0</v>
      </c>
      <c r="P202" s="35" t="s">
        <v>138</v>
      </c>
      <c r="Q202" s="35" t="s">
        <v>138</v>
      </c>
    </row>
    <row r="203" spans="1:20" s="96" customFormat="1" ht="13.5" hidden="1" thickBot="1" x14ac:dyDescent="0.25">
      <c r="A203" s="182"/>
      <c r="B203" s="183"/>
      <c r="C203" s="184"/>
      <c r="D203" s="184"/>
      <c r="E203" s="184"/>
      <c r="F203" s="184"/>
      <c r="G203" s="187"/>
      <c r="H203" s="184"/>
      <c r="I203" s="184"/>
      <c r="J203" s="184"/>
      <c r="K203" s="184"/>
      <c r="L203" s="184"/>
      <c r="M203" s="184"/>
      <c r="N203" s="184"/>
      <c r="O203" s="187"/>
      <c r="P203" s="185"/>
      <c r="Q203" s="185"/>
    </row>
    <row r="204" spans="1:20" ht="30" customHeight="1" thickBot="1" x14ac:dyDescent="0.25">
      <c r="A204" s="201" t="s">
        <v>170</v>
      </c>
      <c r="B204" s="202"/>
      <c r="C204" s="130">
        <v>7422121747.333333</v>
      </c>
      <c r="D204" s="130">
        <v>542000</v>
      </c>
      <c r="E204" s="130">
        <v>52136462</v>
      </c>
      <c r="F204" s="130">
        <v>0</v>
      </c>
      <c r="G204" s="7">
        <f>G157+G190+G192+G198</f>
        <v>7474800209.333333</v>
      </c>
      <c r="H204" s="130">
        <f>H157+H190+H192+H198</f>
        <v>3156215090</v>
      </c>
      <c r="I204" s="130">
        <f>I157+I190+I192+I198</f>
        <v>4818580612</v>
      </c>
      <c r="J204" s="130">
        <f>O204-G204</f>
        <v>773747490.66666698</v>
      </c>
      <c r="K204" s="130">
        <f>K157+K190+K192+K198</f>
        <v>8200102966</v>
      </c>
      <c r="L204" s="130">
        <f>L157+L190+L192+L198</f>
        <v>704000</v>
      </c>
      <c r="M204" s="130">
        <f>M157+M190+M192+M198</f>
        <v>47740734</v>
      </c>
      <c r="N204" s="130">
        <f>N157+N190+N192+N198</f>
        <v>0</v>
      </c>
      <c r="O204" s="7">
        <f>O157+O190+O192+O198</f>
        <v>8248547700</v>
      </c>
      <c r="P204" s="8">
        <f>H204/G204*100</f>
        <v>42.224741820644574</v>
      </c>
      <c r="Q204" s="9">
        <f>O204/G204*100</f>
        <v>110.35141366990031</v>
      </c>
    </row>
    <row r="206" spans="1:20" x14ac:dyDescent="0.2">
      <c r="J206" s="186"/>
    </row>
    <row r="207" spans="1:20" x14ac:dyDescent="0.2">
      <c r="J207" s="186"/>
    </row>
    <row r="208" spans="1:20" x14ac:dyDescent="0.2">
      <c r="C208" s="186"/>
      <c r="H208" s="186"/>
      <c r="I208" s="186"/>
      <c r="K208" s="186"/>
    </row>
    <row r="210" spans="2:2" x14ac:dyDescent="0.2">
      <c r="B210" s="188"/>
    </row>
    <row r="211" spans="2:2" x14ac:dyDescent="0.2">
      <c r="B211" s="188"/>
    </row>
    <row r="212" spans="2:2" x14ac:dyDescent="0.2">
      <c r="B212" s="188"/>
    </row>
    <row r="213" spans="2:2" x14ac:dyDescent="0.2">
      <c r="B213" s="188"/>
    </row>
    <row r="214" spans="2:2" x14ac:dyDescent="0.2">
      <c r="B214" s="188"/>
    </row>
    <row r="215" spans="2:2" x14ac:dyDescent="0.2">
      <c r="B215" s="188"/>
    </row>
    <row r="216" spans="2:2" x14ac:dyDescent="0.2">
      <c r="B216" s="188"/>
    </row>
    <row r="217" spans="2:2" x14ac:dyDescent="0.2">
      <c r="B217" s="188"/>
    </row>
    <row r="218" spans="2:2" x14ac:dyDescent="0.2">
      <c r="B218" s="188"/>
    </row>
  </sheetData>
  <sheetProtection algorithmName="SHA-512" hashValue="mo0hBROL5zPmqoQ3wKjT0fBt/JtTSHb3rE980iuWiDO58O9hJzVTp6GYWGnj3XktjUq8sn3mmKhjQVTeJe8LYQ==" saltValue="eYgZ5W8Zt4y+MfRfc5K3DQ==" spinCount="100000" sheet="1" objects="1" scenarios="1"/>
  <mergeCells count="14">
    <mergeCell ref="Q3:Q4"/>
    <mergeCell ref="A6:J6"/>
    <mergeCell ref="A8:J8"/>
    <mergeCell ref="A204:B204"/>
    <mergeCell ref="A1:Q1"/>
    <mergeCell ref="A2:Q2"/>
    <mergeCell ref="A3:A4"/>
    <mergeCell ref="B3:B4"/>
    <mergeCell ref="C3:G4"/>
    <mergeCell ref="H3:H4"/>
    <mergeCell ref="I3:I4"/>
    <mergeCell ref="J3:J4"/>
    <mergeCell ref="K3:O3"/>
    <mergeCell ref="P3:P4"/>
  </mergeCells>
  <pageMargins left="0.25" right="0.25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2025-01-30T08:49:36Z</dcterms:modified>
</cp:coreProperties>
</file>