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bunticirznic\Desktop\"/>
    </mc:Choice>
  </mc:AlternateContent>
  <bookViews>
    <workbookView xWindow="0" yWindow="0" windowWidth="19420" windowHeight="11020" activeTab="1"/>
  </bookViews>
  <sheets>
    <sheet name="HRT" sheetId="3" r:id="rId1"/>
    <sheet name="KONSOLIDIRANA" sheetId="10" r:id="rId2"/>
  </sheets>
  <externalReferences>
    <externalReference r:id="rId3"/>
    <externalReference r:id="rId4"/>
    <externalReference r:id="rId5"/>
  </externalReferences>
  <definedNames>
    <definedName name="_xlnm._FilterDatabase" localSheetId="1" hidden="1">KONSOLIDIRANA!$A$13:$M$285</definedName>
    <definedName name="AllData">!A1048516:K1048534,!A1048536:K1048539,!A1048541:K1048553,!A1048555:K1048558,!A1048560:K1048575,!A1:K17</definedName>
    <definedName name="bilans">#REF!</definedName>
    <definedName name="Bridge3Digit">'[1]COA GFSM ESA'!$A$2:$G$923</definedName>
    <definedName name="Bridge4Digit">'[1]COA GFSM ESA'!$B$2:$G$923</definedName>
    <definedName name="Bridge5Digit">'[1]COA GFSM ESA'!$C$2:$G$923</definedName>
    <definedName name="Bridge6Digit">'[1]COA GFSM ESA'!$D$2:$G$923</definedName>
    <definedName name="COA_ESA_GFSM_Exp">[2]COA_Exp_ESA_GFSM!$B$2:$K$500</definedName>
    <definedName name="COA_ESA_GFSM_Rev">[2]COA_Rev_ESA_GFSM!$B$2:$K$500</definedName>
    <definedName name="Codess">#REF!</definedName>
    <definedName name="CodeTable">#REF!</definedName>
    <definedName name="Exp_Codes">[1]ExpBridge!$A$1:$B$49</definedName>
    <definedName name="Exp_Data">[2]EXP!$B$2:$I$129</definedName>
    <definedName name="ExpBridge1">[3]ExpBridge!$A$1:$B$52</definedName>
    <definedName name="_xlnm.Print_Area" localSheetId="1">KONSOLIDIRANA!$C$1:$N$285</definedName>
    <definedName name="_xlnm.Print_Area">KONSOLIDIRANA!$E$1:$N$285</definedName>
    <definedName name="Rev_Codes">[1]RevBridge!$A$2:$B$110</definedName>
    <definedName name="RevBridge1">[3]RevBridge!$A$1:$B$107</definedName>
    <definedName name="T1_BA">'[2]T1-BA'!$B$7:$G$113</definedName>
    <definedName name="T2_BA">'[2]T2-BA'!$B$1:$G$79</definedName>
    <definedName name="T3_BA">'[2]T3-BA'!$B$1:$G$98</definedName>
    <definedName name="Tbl">#REF!</definedName>
    <definedName name="Unit">'[1]COA GFSM ESA'!$H$1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2" i="10" l="1"/>
  <c r="M83" i="10"/>
  <c r="M84" i="10"/>
  <c r="M85" i="10"/>
  <c r="M86" i="10"/>
  <c r="M87" i="10"/>
  <c r="M88" i="10"/>
  <c r="M89" i="10"/>
  <c r="M90" i="10"/>
  <c r="M91" i="10"/>
  <c r="L274" i="10"/>
  <c r="K274" i="10"/>
  <c r="F202" i="3"/>
  <c r="K279" i="10"/>
  <c r="K280" i="10"/>
  <c r="K281" i="10"/>
  <c r="K282" i="10"/>
  <c r="K283" i="10"/>
  <c r="K284" i="10"/>
  <c r="K285" i="10"/>
  <c r="F199" i="3"/>
  <c r="F198" i="3"/>
  <c r="F197" i="3"/>
  <c r="F196" i="3"/>
  <c r="F188" i="3"/>
  <c r="F187" i="3"/>
  <c r="F182" i="3"/>
  <c r="F181" i="3"/>
  <c r="F180" i="3"/>
  <c r="F178" i="3"/>
  <c r="F170" i="3"/>
  <c r="F159" i="3"/>
  <c r="F140" i="3"/>
  <c r="F139" i="3"/>
  <c r="F138" i="3"/>
  <c r="F154" i="3"/>
  <c r="F153" i="3"/>
  <c r="F152" i="3"/>
  <c r="F150" i="3"/>
  <c r="F149" i="3"/>
  <c r="F167" i="3"/>
  <c r="F147" i="3"/>
  <c r="F146" i="3"/>
  <c r="F145" i="3"/>
  <c r="F128" i="3"/>
  <c r="F126" i="3"/>
  <c r="F124" i="3"/>
  <c r="F123" i="3"/>
  <c r="F155" i="3"/>
  <c r="J285" i="10"/>
  <c r="J284" i="10"/>
  <c r="J283" i="10"/>
  <c r="J282" i="10"/>
  <c r="J281" i="10"/>
  <c r="J280" i="10"/>
  <c r="J279" i="10"/>
  <c r="M115" i="10"/>
  <c r="M114" i="10"/>
  <c r="M37" i="10"/>
  <c r="M35" i="10"/>
  <c r="F112" i="3"/>
  <c r="F111" i="3"/>
  <c r="F110" i="3"/>
  <c r="F109" i="3"/>
  <c r="F104" i="3"/>
  <c r="F101" i="3"/>
  <c r="F100" i="3"/>
  <c r="F99" i="3"/>
  <c r="F96" i="3"/>
  <c r="F93" i="3"/>
  <c r="F87" i="3"/>
  <c r="F86" i="3"/>
  <c r="F85" i="3"/>
  <c r="F76" i="3"/>
  <c r="F66" i="3"/>
  <c r="F65" i="3"/>
  <c r="F64" i="3"/>
  <c r="F60" i="3"/>
  <c r="F57" i="3"/>
  <c r="F51" i="3"/>
  <c r="F39" i="3"/>
  <c r="F28" i="3"/>
  <c r="F27" i="3"/>
  <c r="F26" i="3"/>
  <c r="F25" i="3"/>
  <c r="F17" i="3"/>
  <c r="F16" i="3"/>
  <c r="F14" i="3"/>
  <c r="F10" i="3"/>
  <c r="F134" i="3"/>
  <c r="F127" i="3"/>
  <c r="F113" i="3"/>
  <c r="N263" i="10"/>
  <c r="N85" i="10"/>
  <c r="N151" i="10"/>
  <c r="N257" i="10"/>
  <c r="N212" i="10"/>
  <c r="N121" i="10"/>
  <c r="N182" i="10"/>
  <c r="N175" i="10"/>
  <c r="N145" i="10"/>
  <c r="N267" i="10"/>
  <c r="N227" i="10"/>
  <c r="N104" i="10"/>
  <c r="N89" i="10"/>
  <c r="N81" i="10"/>
  <c r="N45" i="10"/>
  <c r="N155" i="10"/>
  <c r="N147" i="10"/>
  <c r="N271" i="10"/>
  <c r="N210" i="10"/>
  <c r="N20" i="10"/>
  <c r="N117" i="10"/>
  <c r="N179" i="10"/>
  <c r="N111" i="10"/>
  <c r="N228" i="10"/>
  <c r="N208" i="10"/>
  <c r="N252" i="10"/>
  <c r="N216" i="10"/>
  <c r="N246" i="10"/>
  <c r="N233" i="10"/>
  <c r="N225" i="10"/>
  <c r="N221" i="10"/>
  <c r="N214" i="10"/>
  <c r="N202" i="10"/>
  <c r="N198" i="10"/>
  <c r="N49" i="10"/>
  <c r="N245" i="10"/>
  <c r="N220" i="10"/>
  <c r="N196" i="10"/>
  <c r="N192" i="10"/>
  <c r="F183" i="3"/>
  <c r="N106" i="10"/>
  <c r="N33" i="10"/>
  <c r="N25" i="10"/>
  <c r="N59" i="10"/>
  <c r="N55" i="10"/>
  <c r="N171" i="10"/>
  <c r="N167" i="10"/>
  <c r="N141" i="10"/>
  <c r="N137" i="10"/>
  <c r="N133" i="10"/>
  <c r="N129" i="10"/>
  <c r="N218" i="10"/>
  <c r="N209" i="10"/>
  <c r="N99" i="10"/>
  <c r="N76" i="10"/>
  <c r="N68" i="10"/>
  <c r="N64" i="10"/>
  <c r="N43" i="10"/>
  <c r="N30" i="10"/>
  <c r="N165" i="10"/>
  <c r="N159" i="10"/>
  <c r="N115" i="10"/>
  <c r="N268" i="10"/>
  <c r="N264" i="10"/>
  <c r="F165" i="3"/>
  <c r="N260" i="10"/>
  <c r="N258" i="10"/>
  <c r="N266" i="10"/>
  <c r="F179" i="3"/>
  <c r="N262" i="10"/>
  <c r="N270" i="10"/>
  <c r="N259" i="10"/>
  <c r="M260" i="10"/>
  <c r="N265" i="10"/>
  <c r="N261" i="10"/>
  <c r="N269" i="10"/>
  <c r="N254" i="10"/>
  <c r="N250" i="10"/>
  <c r="F162" i="3"/>
  <c r="N248" i="10"/>
  <c r="N255" i="10"/>
  <c r="N251" i="10"/>
  <c r="N253" i="10"/>
  <c r="N249" i="10"/>
  <c r="N247" i="10"/>
  <c r="N240" i="10"/>
  <c r="N236" i="10"/>
  <c r="N242" i="10"/>
  <c r="N238" i="10"/>
  <c r="N235" i="10"/>
  <c r="M243" i="10"/>
  <c r="N243" i="10"/>
  <c r="M239" i="10"/>
  <c r="N239" i="10"/>
  <c r="N241" i="10"/>
  <c r="N237" i="10"/>
  <c r="N234" i="10"/>
  <c r="N226" i="10"/>
  <c r="N223" i="10"/>
  <c r="N224" i="10"/>
  <c r="N222" i="10"/>
  <c r="N213" i="10"/>
  <c r="N211" i="10"/>
  <c r="N217" i="10"/>
  <c r="N215" i="10"/>
  <c r="N200" i="10"/>
  <c r="N201" i="10"/>
  <c r="N203" i="10"/>
  <c r="N199" i="10"/>
  <c r="N195" i="10"/>
  <c r="N191" i="10"/>
  <c r="N193" i="10"/>
  <c r="N194" i="10"/>
  <c r="N190" i="10"/>
  <c r="F69" i="3"/>
  <c r="N154" i="10"/>
  <c r="N150" i="10"/>
  <c r="N146" i="10"/>
  <c r="N120" i="10"/>
  <c r="N116" i="10"/>
  <c r="N185" i="10"/>
  <c r="N178" i="10"/>
  <c r="N128" i="10"/>
  <c r="N173" i="10"/>
  <c r="N169" i="10"/>
  <c r="N156" i="10"/>
  <c r="N152" i="10"/>
  <c r="N148" i="10"/>
  <c r="N143" i="10"/>
  <c r="N139" i="10"/>
  <c r="N135" i="10"/>
  <c r="N131" i="10"/>
  <c r="N122" i="10"/>
  <c r="N118" i="10"/>
  <c r="N183" i="10"/>
  <c r="N180" i="10"/>
  <c r="N176" i="10"/>
  <c r="N161" i="10"/>
  <c r="N157" i="10"/>
  <c r="N123" i="10"/>
  <c r="N113" i="10"/>
  <c r="N172" i="10"/>
  <c r="N168" i="10"/>
  <c r="N142" i="10"/>
  <c r="F90" i="3"/>
  <c r="N138" i="10"/>
  <c r="N134" i="10"/>
  <c r="N130" i="10"/>
  <c r="N160" i="10"/>
  <c r="N112" i="10"/>
  <c r="N174" i="10"/>
  <c r="N170" i="10"/>
  <c r="N166" i="10"/>
  <c r="F105" i="3"/>
  <c r="N153" i="10"/>
  <c r="F70" i="3"/>
  <c r="N149" i="10"/>
  <c r="N144" i="10"/>
  <c r="N140" i="10"/>
  <c r="N136" i="10"/>
  <c r="N132" i="10"/>
  <c r="N125" i="10"/>
  <c r="N119" i="10"/>
  <c r="N186" i="10"/>
  <c r="N184" i="10"/>
  <c r="N177" i="10"/>
  <c r="N162" i="10"/>
  <c r="N158" i="10"/>
  <c r="N124" i="10"/>
  <c r="N114" i="10"/>
  <c r="N107" i="10"/>
  <c r="N34" i="10"/>
  <c r="N26" i="10"/>
  <c r="N94" i="10"/>
  <c r="N69" i="10"/>
  <c r="N56" i="10"/>
  <c r="N100" i="10"/>
  <c r="N101" i="10"/>
  <c r="N78" i="10"/>
  <c r="F49" i="3"/>
  <c r="N71" i="10"/>
  <c r="N65" i="10"/>
  <c r="N60" i="10"/>
  <c r="F44" i="3"/>
  <c r="N51" i="10"/>
  <c r="N32" i="10"/>
  <c r="F47" i="3"/>
  <c r="N50" i="10"/>
  <c r="N54" i="10"/>
  <c r="N19" i="10"/>
  <c r="M20" i="10"/>
  <c r="N44" i="10"/>
  <c r="N28" i="10"/>
  <c r="N24" i="10"/>
  <c r="N102" i="10"/>
  <c r="N91" i="10"/>
  <c r="N87" i="10"/>
  <c r="N83" i="10"/>
  <c r="N79" i="10"/>
  <c r="N47" i="10"/>
  <c r="N58" i="10"/>
  <c r="N98" i="10"/>
  <c r="N75" i="10"/>
  <c r="N67" i="10"/>
  <c r="N63" i="10"/>
  <c r="N53" i="10"/>
  <c r="F19" i="3"/>
  <c r="N40" i="10"/>
  <c r="M22" i="10"/>
  <c r="N23" i="10"/>
  <c r="N39" i="10"/>
  <c r="N103" i="10"/>
  <c r="N92" i="10"/>
  <c r="N88" i="10"/>
  <c r="N84" i="10"/>
  <c r="N80" i="10"/>
  <c r="N48" i="10"/>
  <c r="N36" i="10"/>
  <c r="N27" i="10"/>
  <c r="N105" i="10"/>
  <c r="N95" i="10"/>
  <c r="N90" i="10"/>
  <c r="N86" i="10"/>
  <c r="N82" i="10"/>
  <c r="N70" i="10"/>
  <c r="N46" i="10"/>
  <c r="N108" i="10"/>
  <c r="N93" i="10"/>
  <c r="N72" i="10"/>
  <c r="N66" i="10"/>
  <c r="N62" i="10"/>
  <c r="F43" i="3"/>
  <c r="N52" i="10"/>
  <c r="N38" i="10"/>
  <c r="N21" i="10"/>
  <c r="N35" i="10"/>
  <c r="N37" i="10"/>
  <c r="M249" i="10"/>
  <c r="M252" i="10"/>
  <c r="M138" i="10"/>
  <c r="M39" i="10"/>
  <c r="M141" i="10"/>
  <c r="M129" i="10"/>
  <c r="M265" i="10"/>
  <c r="M183" i="10"/>
  <c r="M124" i="10"/>
  <c r="M132" i="10"/>
  <c r="M184" i="10"/>
  <c r="M45" i="10"/>
  <c r="M21" i="10"/>
  <c r="M94" i="10"/>
  <c r="M101" i="10"/>
  <c r="M107" i="10"/>
  <c r="M62" i="10"/>
  <c r="M198" i="10"/>
  <c r="M25" i="10"/>
  <c r="M80" i="10"/>
  <c r="M133" i="10"/>
  <c r="F81" i="3"/>
  <c r="M195" i="10"/>
  <c r="M19" i="10"/>
  <c r="M185" i="10"/>
  <c r="M143" i="10"/>
  <c r="M179" i="10"/>
  <c r="M224" i="10"/>
  <c r="M267" i="10"/>
  <c r="F131" i="3"/>
  <c r="M167" i="10"/>
  <c r="M137" i="10"/>
  <c r="M68" i="10"/>
  <c r="M43" i="10"/>
  <c r="M120" i="10"/>
  <c r="M116" i="10"/>
  <c r="M99" i="10"/>
  <c r="M106" i="10"/>
  <c r="M178" i="10"/>
  <c r="M245" i="10"/>
  <c r="M102" i="10"/>
  <c r="F38" i="3"/>
  <c r="M170" i="10"/>
  <c r="M140" i="10"/>
  <c r="M222" i="10"/>
  <c r="M215" i="10"/>
  <c r="M199" i="10"/>
  <c r="M53" i="10"/>
  <c r="M158" i="10"/>
  <c r="M81" i="10"/>
  <c r="M192" i="10"/>
  <c r="M263" i="10"/>
  <c r="M271" i="10"/>
  <c r="M171" i="10"/>
  <c r="M262" i="10"/>
  <c r="M26" i="10"/>
  <c r="M69" i="10"/>
  <c r="M71" i="10"/>
  <c r="M210" i="10"/>
  <c r="M227" i="10"/>
  <c r="M191" i="10"/>
  <c r="M200" i="10"/>
  <c r="M218" i="10"/>
  <c r="M223" i="10"/>
  <c r="M235" i="10"/>
  <c r="M58" i="10"/>
  <c r="F151" i="3"/>
  <c r="M67" i="10"/>
  <c r="M146" i="10"/>
  <c r="M150" i="10"/>
  <c r="M266" i="10"/>
  <c r="M270" i="10"/>
  <c r="M258" i="10"/>
  <c r="M225" i="10"/>
  <c r="M93" i="10"/>
  <c r="M66" i="10"/>
  <c r="M122" i="10"/>
  <c r="M157" i="10"/>
  <c r="M154" i="10"/>
  <c r="M48" i="10"/>
  <c r="M253" i="10"/>
  <c r="M237" i="10"/>
  <c r="M28" i="10"/>
  <c r="M32" i="10"/>
  <c r="M98" i="10"/>
  <c r="M153" i="10"/>
  <c r="F34" i="3"/>
  <c r="M33" i="10"/>
  <c r="M55" i="10"/>
  <c r="M59" i="10"/>
  <c r="M64" i="10"/>
  <c r="M76" i="10"/>
  <c r="M209" i="10"/>
  <c r="M211" i="10"/>
  <c r="M259" i="10"/>
  <c r="M119" i="10"/>
  <c r="M186" i="10"/>
  <c r="F175" i="3"/>
  <c r="F172" i="3"/>
  <c r="M27" i="10"/>
  <c r="M70" i="10"/>
  <c r="M57" i="10"/>
  <c r="M139" i="10"/>
  <c r="M135" i="10"/>
  <c r="F141" i="3"/>
  <c r="M213" i="10"/>
  <c r="M72" i="10"/>
  <c r="M49" i="10"/>
  <c r="F135" i="3"/>
  <c r="M149" i="10"/>
  <c r="F92" i="3"/>
  <c r="M162" i="10"/>
  <c r="M125" i="10"/>
  <c r="M241" i="10"/>
  <c r="M51" i="10"/>
  <c r="F9" i="3"/>
  <c r="M121" i="10"/>
  <c r="M175" i="10"/>
  <c r="M111" i="10"/>
  <c r="M261" i="10"/>
  <c r="M268" i="10"/>
  <c r="M257" i="10"/>
  <c r="M23" i="10"/>
  <c r="F33" i="3"/>
  <c r="M24" i="10"/>
  <c r="M44" i="10"/>
  <c r="M228" i="10"/>
  <c r="M264" i="10"/>
  <c r="F75" i="3"/>
  <c r="M236" i="10"/>
  <c r="M216" i="10"/>
  <c r="M46" i="10"/>
  <c r="M193" i="10"/>
  <c r="M123" i="10"/>
  <c r="F163" i="3"/>
  <c r="M233" i="10"/>
  <c r="F50" i="3"/>
  <c r="M60" i="10"/>
  <c r="F13" i="3"/>
  <c r="M117" i="10"/>
  <c r="M160" i="10"/>
  <c r="F56" i="3"/>
  <c r="M112" i="10"/>
  <c r="F193" i="3"/>
  <c r="M248" i="10"/>
  <c r="F169" i="3"/>
  <c r="M214" i="10"/>
  <c r="M202" i="10"/>
  <c r="M145" i="10"/>
  <c r="F144" i="3"/>
  <c r="F142" i="3" s="1"/>
  <c r="M221" i="10"/>
  <c r="M54" i="10"/>
  <c r="M161" i="10"/>
  <c r="M50" i="10"/>
  <c r="M36" i="10"/>
  <c r="F36" i="3"/>
  <c r="F30" i="3"/>
  <c r="M79" i="10"/>
  <c r="F48" i="3"/>
  <c r="M47" i="10"/>
  <c r="M174" i="10"/>
  <c r="M166" i="10"/>
  <c r="M144" i="10"/>
  <c r="F94" i="3"/>
  <c r="M136" i="10"/>
  <c r="M247" i="10"/>
  <c r="M194" i="10"/>
  <c r="M63" i="10"/>
  <c r="M95" i="10"/>
  <c r="M105" i="10"/>
  <c r="M217" i="10"/>
  <c r="M240" i="10"/>
  <c r="M255" i="10"/>
  <c r="M251" i="10"/>
  <c r="M104" i="10"/>
  <c r="F132" i="3"/>
  <c r="M172" i="10"/>
  <c r="M201" i="10"/>
  <c r="M40" i="10"/>
  <c r="M177" i="10"/>
  <c r="F137" i="3"/>
  <c r="F136" i="3" s="1"/>
  <c r="M242" i="10"/>
  <c r="M65" i="10"/>
  <c r="F8" i="3"/>
  <c r="F18" i="3"/>
  <c r="M234" i="10"/>
  <c r="F166" i="3"/>
  <c r="F164" i="3" s="1"/>
  <c r="M269" i="10"/>
  <c r="F77" i="3"/>
  <c r="M159" i="10"/>
  <c r="M128" i="10"/>
  <c r="M173" i="10"/>
  <c r="F84" i="3"/>
  <c r="M169" i="10"/>
  <c r="F67" i="3"/>
  <c r="F63" i="3" s="1"/>
  <c r="M156" i="10"/>
  <c r="M152" i="10"/>
  <c r="M148" i="10"/>
  <c r="F83" i="3"/>
  <c r="M131" i="10"/>
  <c r="M190" i="10"/>
  <c r="M75" i="10"/>
  <c r="M182" i="10"/>
  <c r="F74" i="3"/>
  <c r="F73" i="3" s="1"/>
  <c r="F79" i="3"/>
  <c r="M180" i="10"/>
  <c r="F103" i="3"/>
  <c r="F102" i="3" s="1"/>
  <c r="M176" i="10"/>
  <c r="M52" i="10"/>
  <c r="M38" i="10"/>
  <c r="F23" i="3"/>
  <c r="M78" i="10"/>
  <c r="M196" i="10"/>
  <c r="M203" i="10"/>
  <c r="M212" i="10"/>
  <c r="M56" i="10"/>
  <c r="F143" i="3"/>
  <c r="M168" i="10"/>
  <c r="M155" i="10"/>
  <c r="F98" i="3"/>
  <c r="F97" i="3" s="1"/>
  <c r="M151" i="10"/>
  <c r="M147" i="10"/>
  <c r="F91" i="3"/>
  <c r="F89" i="3" s="1"/>
  <c r="M142" i="10"/>
  <c r="M134" i="10"/>
  <c r="F88" i="3"/>
  <c r="F82" i="3"/>
  <c r="M130" i="10"/>
  <c r="M220" i="10"/>
  <c r="F46" i="3"/>
  <c r="F45" i="3"/>
  <c r="F108" i="3"/>
  <c r="F107" i="3" s="1"/>
  <c r="M108" i="10"/>
  <c r="N29" i="10"/>
  <c r="M30" i="10"/>
  <c r="F15" i="3"/>
  <c r="M34" i="10"/>
  <c r="F32" i="3"/>
  <c r="M246" i="10"/>
  <c r="F190" i="3"/>
  <c r="M208" i="10"/>
  <c r="N207" i="10"/>
  <c r="F61" i="3"/>
  <c r="M254" i="10"/>
  <c r="M250" i="10"/>
  <c r="M238" i="10"/>
  <c r="M226" i="10"/>
  <c r="F20" i="3"/>
  <c r="M103" i="10"/>
  <c r="M92" i="10"/>
  <c r="F40" i="3"/>
  <c r="F37" i="3"/>
  <c r="F31" i="3"/>
  <c r="F72" i="3"/>
  <c r="M118" i="10"/>
  <c r="F95" i="3"/>
  <c r="M165" i="10"/>
  <c r="F71" i="3"/>
  <c r="M113" i="10"/>
  <c r="F58" i="3"/>
  <c r="N77" i="10"/>
  <c r="F41" i="3"/>
  <c r="N197" i="10"/>
  <c r="M100" i="10"/>
  <c r="N18" i="10"/>
  <c r="N97" i="10"/>
  <c r="N164" i="10"/>
  <c r="N256" i="10"/>
  <c r="N74" i="10"/>
  <c r="N189" i="10"/>
  <c r="N244" i="10"/>
  <c r="N232" i="10"/>
  <c r="N219" i="10"/>
  <c r="N181" i="10"/>
  <c r="N110" i="10"/>
  <c r="N127" i="10"/>
  <c r="M42" i="10"/>
  <c r="N42" i="10"/>
  <c r="N61" i="10"/>
  <c r="N22" i="10"/>
  <c r="M31" i="10"/>
  <c r="N31" i="10"/>
  <c r="M181" i="10"/>
  <c r="F171" i="3"/>
  <c r="M256" i="10"/>
  <c r="M219" i="10"/>
  <c r="M97" i="10"/>
  <c r="M61" i="10"/>
  <c r="M18" i="10"/>
  <c r="N96" i="10"/>
  <c r="M127" i="10"/>
  <c r="F189" i="3"/>
  <c r="F186" i="3" s="1"/>
  <c r="M110" i="10"/>
  <c r="M164" i="10"/>
  <c r="N163" i="10"/>
  <c r="M232" i="10"/>
  <c r="M244" i="10"/>
  <c r="M77" i="10"/>
  <c r="F11" i="3"/>
  <c r="M29" i="10"/>
  <c r="M74" i="10"/>
  <c r="M189" i="10"/>
  <c r="M197" i="10"/>
  <c r="M207" i="10"/>
  <c r="N17" i="10"/>
  <c r="N231" i="10"/>
  <c r="M41" i="10"/>
  <c r="N41" i="10"/>
  <c r="M96" i="10"/>
  <c r="N73" i="10"/>
  <c r="M231" i="10"/>
  <c r="M17" i="10"/>
  <c r="M163" i="10"/>
  <c r="M73" i="10"/>
  <c r="N16" i="10"/>
  <c r="N126" i="10"/>
  <c r="M126" i="10"/>
  <c r="M16" i="10"/>
  <c r="M109" i="10"/>
  <c r="N109" i="10"/>
  <c r="F7" i="3" l="1"/>
  <c r="F133" i="3"/>
  <c r="F161" i="3"/>
  <c r="F148" i="3"/>
  <c r="F55" i="3"/>
  <c r="F168" i="3"/>
  <c r="F12" i="3"/>
  <c r="F6" i="3" s="1"/>
  <c r="F5" i="3" s="1"/>
  <c r="F59" i="3"/>
  <c r="F130" i="3"/>
  <c r="F68" i="3"/>
  <c r="F62" i="3"/>
  <c r="F24" i="3"/>
  <c r="F22" i="3" s="1"/>
  <c r="F42" i="3"/>
  <c r="F80" i="3"/>
  <c r="F78" i="3" s="1"/>
  <c r="F35" i="3"/>
  <c r="F29" i="3" s="1"/>
  <c r="F160" i="3"/>
  <c r="F158" i="3" l="1"/>
  <c r="F157" i="3" s="1"/>
  <c r="F129" i="3"/>
  <c r="F125" i="3" s="1"/>
  <c r="F122" i="3" s="1"/>
  <c r="F121" i="3" s="1"/>
  <c r="F119" i="3" s="1"/>
  <c r="F21" i="3"/>
  <c r="F4" i="3" s="1"/>
  <c r="H4" i="3" s="1"/>
  <c r="F54" i="3"/>
  <c r="F115" i="3" l="1"/>
  <c r="H53" i="3"/>
  <c r="F53" i="3"/>
  <c r="F117" i="3" s="1"/>
  <c r="F201" i="3" s="1"/>
  <c r="F203" i="3" s="1"/>
</calcChain>
</file>

<file path=xl/sharedStrings.xml><?xml version="1.0" encoding="utf-8"?>
<sst xmlns="http://schemas.openxmlformats.org/spreadsheetml/2006/main" count="1882" uniqueCount="874">
  <si>
    <t xml:space="preserve">PRIHODI I RASHODI  </t>
  </si>
  <si>
    <t>PRIHODI OD POREZA  (3+7+14+16+22+23+24+25)</t>
  </si>
  <si>
    <t>Porezi na dobit pojedinaca i preduzeća (4+5+6)</t>
  </si>
  <si>
    <t>D.51A</t>
  </si>
  <si>
    <t>Porezi na dobit pojedinaca (zaostale uplate poreza)</t>
  </si>
  <si>
    <t>D.51B</t>
  </si>
  <si>
    <t>Porezi na dobit preduzeća</t>
  </si>
  <si>
    <t>Porez na dobit banaka i dr.fin.organizacija, društava za osiguranje i reosiguranje imovine i lica, pravnih lica iz oblasti elektroprivrede, pošte i telekomunikacija i pravnih lica iz oblasti igara na sreću i ostalih preduzeća</t>
  </si>
  <si>
    <t>Doprinosi za socijalnu zaštitu (7=8)</t>
  </si>
  <si>
    <t xml:space="preserve">Doprinosi za socijalnu zaštitu </t>
  </si>
  <si>
    <t>D.613</t>
  </si>
  <si>
    <t>D.611</t>
  </si>
  <si>
    <t>D.613C</t>
  </si>
  <si>
    <t xml:space="preserve">    Doprinos za penzijsko i invalidsko osiguranje koje za nezaposlene osobe plaćaju kantonalne službe za zapošljavanje*</t>
  </si>
  <si>
    <t xml:space="preserve">    Doprinos za zdravstveno osiguranje koje za nezaposlene osobe plaćaju kantonalne službe za zapošljavanje*</t>
  </si>
  <si>
    <t>D.29C</t>
  </si>
  <si>
    <t>Porezi na plaću (zaostale uplate poreza)</t>
  </si>
  <si>
    <t>Porez na imovinu (16=17)</t>
  </si>
  <si>
    <t xml:space="preserve">Porez na imovinu </t>
  </si>
  <si>
    <t>D.59A</t>
  </si>
  <si>
    <t xml:space="preserve">    Stalni  porezi na imovinu*</t>
  </si>
  <si>
    <t>D.91A</t>
  </si>
  <si>
    <t xml:space="preserve">    Porez na nasljeđe i darove*</t>
  </si>
  <si>
    <t>D.214C</t>
  </si>
  <si>
    <t xml:space="preserve">   Porez na financijske i kapitalne transakcije*</t>
  </si>
  <si>
    <t>D.29A</t>
  </si>
  <si>
    <t xml:space="preserve">   Ostali porezi na imovinu*</t>
  </si>
  <si>
    <t>D.2122C</t>
  </si>
  <si>
    <t>Domaći porezi na dobra i usluge</t>
  </si>
  <si>
    <t xml:space="preserve">Porezi na dohodak </t>
  </si>
  <si>
    <t>D.211</t>
  </si>
  <si>
    <t>Prihodi od indirektnih poreza</t>
  </si>
  <si>
    <t>D.59F</t>
  </si>
  <si>
    <t xml:space="preserve">Ostali porezi </t>
  </si>
  <si>
    <t>Other taxes</t>
  </si>
  <si>
    <t>NEPOREZNI PRIHODI  (27+46+56+57)</t>
  </si>
  <si>
    <t/>
  </si>
  <si>
    <t>Prihodi od poduzetničkih aktivnosti i imovine i prihodi od pozitivnih kursnih razlika (28+34+36+37+38+39+45)</t>
  </si>
  <si>
    <t>Prihodi od nefin.javnih preduzeća i fin. Institucija</t>
  </si>
  <si>
    <t>D.42R</t>
  </si>
  <si>
    <t>D.45R</t>
  </si>
  <si>
    <t>Other</t>
  </si>
  <si>
    <t>P.11</t>
  </si>
  <si>
    <t>D.759R</t>
  </si>
  <si>
    <t>3214.2</t>
  </si>
  <si>
    <t>F.42</t>
  </si>
  <si>
    <t xml:space="preserve">Ostali prihodi od imovine </t>
  </si>
  <si>
    <t>D.41R</t>
  </si>
  <si>
    <t>Kamate i dividende primljene od pozajmica i učešća u kapitalu</t>
  </si>
  <si>
    <t>Naknade primljene od pozajmica i učešća u kapitalu</t>
  </si>
  <si>
    <t>K.72</t>
  </si>
  <si>
    <t xml:space="preserve"> Prihodi od pozitivnih kursnih razlika</t>
  </si>
  <si>
    <t xml:space="preserve">Prihodi od privatizacije </t>
  </si>
  <si>
    <t>311.2</t>
  </si>
  <si>
    <t>P.51G</t>
  </si>
  <si>
    <t>3215.2</t>
  </si>
  <si>
    <t>F.512</t>
  </si>
  <si>
    <t>P.131B</t>
  </si>
  <si>
    <t>Prihodi po osnovu premije i provizije za izdatu garanciju</t>
  </si>
  <si>
    <t>Naknade i takse i prihodi od pružanja javnih usluga (47+48+49+50+51+52+53)</t>
  </si>
  <si>
    <t>D.29H</t>
  </si>
  <si>
    <t>Administrativne takse</t>
  </si>
  <si>
    <t>Sudske takse</t>
  </si>
  <si>
    <t>Komunalne naknade i takse</t>
  </si>
  <si>
    <t>Ostale budžetske naknade i takse</t>
  </si>
  <si>
    <t>Naknade i takse po federalnim zakonima i drugim propisima</t>
  </si>
  <si>
    <t>Prihodi od pružanja javnih usluga (prihodi od vlastitih djelatnosti korisnika budžeta i vlastiti prihodi)</t>
  </si>
  <si>
    <t>D.99R</t>
  </si>
  <si>
    <t xml:space="preserve">Neplanirane uplate-prihodi </t>
  </si>
  <si>
    <t>D.75</t>
  </si>
  <si>
    <t>Novčane kazne</t>
  </si>
  <si>
    <t>Prihodi po osnovu zaostalih obaveza</t>
  </si>
  <si>
    <t>D.74R</t>
  </si>
  <si>
    <t>Primljeni tekući transferi od inostranih Vlada</t>
  </si>
  <si>
    <t>D.7R_S212</t>
  </si>
  <si>
    <t xml:space="preserve">Primljeni tekući transferi od međunarodnih organizacija  </t>
  </si>
  <si>
    <t xml:space="preserve">Primljeni tekući transferi od ostalnih nivoa vlasti </t>
  </si>
  <si>
    <t>D.7R_S13</t>
  </si>
  <si>
    <t xml:space="preserve">    Gradovi*</t>
  </si>
  <si>
    <t xml:space="preserve">    Općine*</t>
  </si>
  <si>
    <t xml:space="preserve">     Transfer od Zavoda zdravstvenog osiguranja i reosiguranja FBIH*</t>
  </si>
  <si>
    <t xml:space="preserve">    Transfer od kantonalnih službi za zapošljavanje*</t>
  </si>
  <si>
    <t xml:space="preserve">    Transfer od kantonalnih zavoda zdravstvenog osiguranja*</t>
  </si>
  <si>
    <t xml:space="preserve">    Primljeni tekući transferi od Federacije BiH za PIO/MIO*</t>
  </si>
  <si>
    <t>xxxxx</t>
  </si>
  <si>
    <t xml:space="preserve">Donacije </t>
  </si>
  <si>
    <t xml:space="preserve">Primljeni kapitalni transferi od inostranih vlada i međunarodnih organizacija (83+84) </t>
  </si>
  <si>
    <t>D.9R_S2</t>
  </si>
  <si>
    <t>Primljeni kapitalni  transferi  od inostranih vlada</t>
  </si>
  <si>
    <t>D.9R_S212</t>
  </si>
  <si>
    <t>Primljeni kapitalni transferi od međunarodnih organizacija</t>
  </si>
  <si>
    <t>Kapitalni transferi od ostalih nivoa vlasti i fondova (r.br. 86)</t>
  </si>
  <si>
    <t>Kapitalni transferi od ostalih nivoa vlasti</t>
  </si>
  <si>
    <t>D.9R_S13</t>
  </si>
  <si>
    <t xml:space="preserve">    Primljeni transferi od Države*</t>
  </si>
  <si>
    <t xml:space="preserve">   Primljeni transferi od Federacije*</t>
  </si>
  <si>
    <t xml:space="preserve">   Primljeni transferi od Republike Srpske*</t>
  </si>
  <si>
    <t xml:space="preserve">    Primljeni transferi od kantona*</t>
  </si>
  <si>
    <t xml:space="preserve">    Primljeni transferi od gradova*</t>
  </si>
  <si>
    <t xml:space="preserve">    Primljeni transferi od općina*</t>
  </si>
  <si>
    <t>D.92R</t>
  </si>
  <si>
    <t>Kapitalni transferi od nevladinih izvora</t>
  </si>
  <si>
    <t>R A S H O D I   (95+109+111+166+171)</t>
  </si>
  <si>
    <t>611000; 612000</t>
  </si>
  <si>
    <t>Plaće, naknade troškova zaposlenih i doprinosi  (96+108)</t>
  </si>
  <si>
    <t>D.11P</t>
  </si>
  <si>
    <t>Plaće i  naknade troškova zaposlenih (97+102)</t>
  </si>
  <si>
    <t>Bruto plaće i naknade plaća</t>
  </si>
  <si>
    <t xml:space="preserve">     Doprinosi na teret zaposlenih*</t>
  </si>
  <si>
    <t>Naknade troškova zaposlenih</t>
  </si>
  <si>
    <t>D.623</t>
  </si>
  <si>
    <t>D.12P</t>
  </si>
  <si>
    <t xml:space="preserve">Doprinosi poslodavca </t>
  </si>
  <si>
    <t>P.2</t>
  </si>
  <si>
    <t>Izdaci za materijal, sitan inventar i usluge</t>
  </si>
  <si>
    <t>D.41P</t>
  </si>
  <si>
    <t>Tekući  transferi i drugi tekući rashodi (113+130+142+143+144+145+146+147)</t>
  </si>
  <si>
    <t xml:space="preserve">Tekući transferi drugim nivoima  vlasti </t>
  </si>
  <si>
    <t>D.7P_S13</t>
  </si>
  <si>
    <t xml:space="preserve">    Federacija*</t>
  </si>
  <si>
    <t xml:space="preserve">    Namjenski transferi drugim nivoima vlasti*</t>
  </si>
  <si>
    <t xml:space="preserve">   Transfer za Fond za zaštitu okoliša Federacije*</t>
  </si>
  <si>
    <t xml:space="preserve">   Transfer za kantonalne fondove za zaštitu okoliša*</t>
  </si>
  <si>
    <t xml:space="preserve">   Transfer za Zavod zdravstvenog osiguranja i reosiguranja FBiH*</t>
  </si>
  <si>
    <t xml:space="preserve">   Transfer za kantonalne zavode zdravstvenog osiguranja*</t>
  </si>
  <si>
    <t xml:space="preserve">   Transferi za Centre za socijalni rad*</t>
  </si>
  <si>
    <t>xxxxxx</t>
  </si>
  <si>
    <t xml:space="preserve">Tekući transferi pojedincima </t>
  </si>
  <si>
    <t xml:space="preserve">614233
</t>
  </si>
  <si>
    <t>D.73P</t>
  </si>
  <si>
    <t>D.9P</t>
  </si>
  <si>
    <t>D.622</t>
  </si>
  <si>
    <t xml:space="preserve">   Transferi pojedincima na području zdravstvenog osiguranja*</t>
  </si>
  <si>
    <t xml:space="preserve">Tekući transferi neprofitnim organizacijama                                  </t>
  </si>
  <si>
    <t>Subvencije javnim preduzećima</t>
  </si>
  <si>
    <t>D.3P</t>
  </si>
  <si>
    <t>Subvencije privatnim preduzećima i poduzetnicima</t>
  </si>
  <si>
    <t xml:space="preserve">Subvencije finansijskim institucijama </t>
  </si>
  <si>
    <t>D.74P</t>
  </si>
  <si>
    <t xml:space="preserve">Tekući transferi u  inostranstvo </t>
  </si>
  <si>
    <t>D.75P</t>
  </si>
  <si>
    <t>Drugi  tekući rashodi</t>
  </si>
  <si>
    <t>Kapitalni transferi (149+160+161+162+163+164+165)</t>
  </si>
  <si>
    <t>Kapitalni transferi drugim nivoima vlasti</t>
  </si>
  <si>
    <t>D.9P_S13</t>
  </si>
  <si>
    <t xml:space="preserve">   Kaptialni transfer za kantonalne zavode zdravstvenog osiguranja*</t>
  </si>
  <si>
    <t xml:space="preserve">    Kapitalni transferi drugim javnim fondovima*</t>
  </si>
  <si>
    <t>Kapitalni transferi pojedincima</t>
  </si>
  <si>
    <t>Kapitalni transferi neprofitnim organizacijama</t>
  </si>
  <si>
    <t xml:space="preserve">Kapitalni transferi javnim preduzećima </t>
  </si>
  <si>
    <t xml:space="preserve">Kapitalni transferi privatnim preduzećima i poduzetnicima </t>
  </si>
  <si>
    <t>Kapitalni transferi finansijskim institucijama</t>
  </si>
  <si>
    <t>D.9P_S2</t>
  </si>
  <si>
    <t>Kapitalni transferi u inostranstvo</t>
  </si>
  <si>
    <t>Izdaci za kamate (167+...........+170)</t>
  </si>
  <si>
    <t>Kamate na pozajmice primljene kroz državu</t>
  </si>
  <si>
    <t>Izdaci za inostrane kamate</t>
  </si>
  <si>
    <t>Kamate na domaće pozajmljivanje</t>
  </si>
  <si>
    <t xml:space="preserve">Izdaci za kamate vezane za dug po izdatim garancijama </t>
  </si>
  <si>
    <t>Tekuća budžetska rezerva</t>
  </si>
  <si>
    <t>TEKUĆI SUFICIT (TEKUĆI DEFICIT)  (1 minus 94)</t>
  </si>
  <si>
    <t>TRANSAKCIJE U STALNIM SREDSTVIMA</t>
  </si>
  <si>
    <t>PRIMICI OD PRODAJE STALNIH SREDSTAVA  (175+..........+181)</t>
  </si>
  <si>
    <t>Primici od prodaje stalnih sredstava</t>
  </si>
  <si>
    <t>Primici od privatizacije stanova</t>
  </si>
  <si>
    <t>Primici od privatizacije poslovnih prostora</t>
  </si>
  <si>
    <t>Primici od ostalih vidova privatizacije</t>
  </si>
  <si>
    <t>Sredstva od sukcesije</t>
  </si>
  <si>
    <t>312.2</t>
  </si>
  <si>
    <t>P.52</t>
  </si>
  <si>
    <t>Primici od prodaje federalnih robnih rezervi</t>
  </si>
  <si>
    <t xml:space="preserve">Ostali kapitalni primici </t>
  </si>
  <si>
    <t>314.1</t>
  </si>
  <si>
    <t>NP</t>
  </si>
  <si>
    <t>Nabavka zemljišta, šuma i višegodišnjih zasada</t>
  </si>
  <si>
    <t>311.1</t>
  </si>
  <si>
    <t>Nabavka građevina</t>
  </si>
  <si>
    <t>Nabavka opreme</t>
  </si>
  <si>
    <t>Nabavka ostalih stalnih sredstava</t>
  </si>
  <si>
    <t>Nabavka stalnih sredstava u obliku prava</t>
  </si>
  <si>
    <t>Rekonstrukcija i investicijsko održavanje</t>
  </si>
  <si>
    <t>NETO POZAJMLJIVANJE (NETO ZADUŽIVANJE )= UKUPAN DEFICIT/SUFICIT ( 172 minus 189 )</t>
  </si>
  <si>
    <t>TRANSAKCIJE U FINANSIJSKOJ IMOVINI</t>
  </si>
  <si>
    <t>Primici od privatizacije preduzeća</t>
  </si>
  <si>
    <t>Primici od privatizacije  banaka</t>
  </si>
  <si>
    <t>Primljene otplate od pozajmljivanja drugim nivoima vlasti</t>
  </si>
  <si>
    <t>Primljene otplate od pozajmljivanja pojedincima i neprofitnim organizacijama</t>
  </si>
  <si>
    <t>Primljene otplate od pozajmljivanja javnim preduzećima</t>
  </si>
  <si>
    <t>Primitak sredstava po osnovu učešća u dionicama javnih preduzeća</t>
  </si>
  <si>
    <t>Primitak sredstava po osnovu učešća u dionicama privatnih preduzeća i zajedničkim ulaganjima</t>
  </si>
  <si>
    <t xml:space="preserve">Primljene otplate od ostalih vidova domaćeg pozajmljivanja </t>
  </si>
  <si>
    <t xml:space="preserve">  Otplate od pozajmljivanja finansijskim institucijama*</t>
  </si>
  <si>
    <t xml:space="preserve">  Otplate od ostalih domaćih pozajmljivanja*</t>
  </si>
  <si>
    <t>3224.2</t>
  </si>
  <si>
    <t xml:space="preserve">Primljene otplate od pozajmljivanja u inostranstvo </t>
  </si>
  <si>
    <t>IZDACI ZA FINANSIJSKU IMOVINU (205+206+207+208+209+210+213)</t>
  </si>
  <si>
    <t>3214.1</t>
  </si>
  <si>
    <t>Pozajmljivanje drugim nivoima vlasti</t>
  </si>
  <si>
    <t>Pozajmljivanje pojedincima i neprofitnim organizacijama i privatnim preduzećima</t>
  </si>
  <si>
    <t>Pozajmljivanje javnim preduzećima</t>
  </si>
  <si>
    <t>3215.1</t>
  </si>
  <si>
    <t>Izdaci za kupovinu dionica javnih preduzeća</t>
  </si>
  <si>
    <t xml:space="preserve">Izdaci za kupovinu dionica privatnih preduzeća i učešće u zajedničkim ulaganjima </t>
  </si>
  <si>
    <t>Ostala domaća pozajmljivanja</t>
  </si>
  <si>
    <t>3224.1</t>
  </si>
  <si>
    <t xml:space="preserve">Pozajmljivanje u inostranstvo </t>
  </si>
  <si>
    <t>32</t>
  </si>
  <si>
    <t>TRANSAKCIJE U FINANSIJSKIM OBAVEZAMA</t>
  </si>
  <si>
    <t>PRIMICI OD ZADUŽIVANJA (217+229)</t>
  </si>
  <si>
    <t>Primici od dugoročnog zaduživanja (218+219+220)</t>
  </si>
  <si>
    <t>3314.1</t>
  </si>
  <si>
    <t xml:space="preserve">Zajmovi primljeni kroz državu </t>
  </si>
  <si>
    <t>3324.1</t>
  </si>
  <si>
    <t>F.32</t>
  </si>
  <si>
    <t xml:space="preserve">Primici od inostranog zaduživanja           </t>
  </si>
  <si>
    <t xml:space="preserve">Primici od domaćeg zaduživanja           </t>
  </si>
  <si>
    <t>3313.1</t>
  </si>
  <si>
    <t xml:space="preserve">    Primici od prodaje domaćih obveznica i trezorskih zapisa*</t>
  </si>
  <si>
    <t xml:space="preserve">   Primici zaduživanja od budžeta drugih nivoa vlasti*</t>
  </si>
  <si>
    <t xml:space="preserve">   Republika Srpska*</t>
  </si>
  <si>
    <t xml:space="preserve">    Kantoni* </t>
  </si>
  <si>
    <t xml:space="preserve">   Primici od direktnog zaduživanja*</t>
  </si>
  <si>
    <t>Primici od kratkoročnog zaduživanja (230+231+232)</t>
  </si>
  <si>
    <t>F.41</t>
  </si>
  <si>
    <t>F.31</t>
  </si>
  <si>
    <t xml:space="preserve">    Primici od prodaje trezorskih zapisa*</t>
  </si>
  <si>
    <t>IZDACI ZA OTPLATE DUGOVA  (242+243+244+254+255+256)</t>
  </si>
  <si>
    <t>3314.2</t>
  </si>
  <si>
    <t>Otplate dugova primljenih kroz državu</t>
  </si>
  <si>
    <t>3324.2</t>
  </si>
  <si>
    <t>Vanjske otplate</t>
  </si>
  <si>
    <t>Otplate domaćeg pozajmljivanja</t>
  </si>
  <si>
    <t>3313.2</t>
  </si>
  <si>
    <t xml:space="preserve">    Otplate vrijednosnih papira*</t>
  </si>
  <si>
    <t xml:space="preserve">    Otplate dugoročnih vrijednosnih papira*</t>
  </si>
  <si>
    <t xml:space="preserve">    Otplata zajmova drugim nivoima vlasti*</t>
  </si>
  <si>
    <t xml:space="preserve">    Otplate direktnog pozajmljivanja*</t>
  </si>
  <si>
    <t xml:space="preserve">Otplata unutrašnjeg duga </t>
  </si>
  <si>
    <t>Otplata duga po izdanim garancijama</t>
  </si>
  <si>
    <t>3318.2</t>
  </si>
  <si>
    <t>F.89</t>
  </si>
  <si>
    <t>Otkup duga</t>
  </si>
  <si>
    <t>UKUPAN FINANSIJSKI REZULTAT (190+214+257)</t>
  </si>
  <si>
    <t>Gotovina, kratkoročna potraživanja i razgraničenja</t>
  </si>
  <si>
    <t>AF.21</t>
  </si>
  <si>
    <t>AF.3</t>
  </si>
  <si>
    <t>Vrijednosni papiri</t>
  </si>
  <si>
    <t>AF.89</t>
  </si>
  <si>
    <t>Kratkoročna potraživanja</t>
  </si>
  <si>
    <t>AF.31</t>
  </si>
  <si>
    <t>Kratkoročni plasmani</t>
  </si>
  <si>
    <t>Kratkoročne obaveze i razgraničenja</t>
  </si>
  <si>
    <t>Dugoročne obaveze i razgraničenja</t>
  </si>
  <si>
    <t>Kapitalni transferi</t>
  </si>
  <si>
    <t>721214</t>
  </si>
  <si>
    <t>Drugi tekući rashodi</t>
  </si>
  <si>
    <t>614242</t>
  </si>
  <si>
    <t>614241</t>
  </si>
  <si>
    <t>614232</t>
  </si>
  <si>
    <t>Kantoni</t>
  </si>
  <si>
    <t>Ostale obaveze</t>
  </si>
  <si>
    <t>211</t>
  </si>
  <si>
    <t>1412</t>
  </si>
  <si>
    <t>Ostali krediti</t>
  </si>
  <si>
    <t>Krediti</t>
  </si>
  <si>
    <t>141</t>
  </si>
  <si>
    <t>121</t>
  </si>
  <si>
    <t>1112</t>
  </si>
  <si>
    <t>1111</t>
  </si>
  <si>
    <t>Ostalo</t>
  </si>
  <si>
    <t>Revenue</t>
  </si>
  <si>
    <t>Ukupni prihodi</t>
  </si>
  <si>
    <t>Taxes</t>
  </si>
  <si>
    <t>Porezi</t>
  </si>
  <si>
    <t>11D</t>
  </si>
  <si>
    <t>Direct taxes</t>
  </si>
  <si>
    <t>Direktni porezi</t>
  </si>
  <si>
    <t xml:space="preserve">Taxes on income, profits and capital gains </t>
  </si>
  <si>
    <t>Porezi na dohodak i dobit</t>
  </si>
  <si>
    <t xml:space="preserve">      Individual income taxes</t>
  </si>
  <si>
    <t>Porezi na dohodak pojedinaca</t>
  </si>
  <si>
    <t xml:space="preserve">      Corporate income tax</t>
  </si>
  <si>
    <t xml:space="preserve">      Other taxes on income, profit and capital gains</t>
  </si>
  <si>
    <t>Ostali porezi na dobit</t>
  </si>
  <si>
    <t>Taxes on payroll and workforce</t>
  </si>
  <si>
    <t>Porezi na platu i radnu snagu</t>
  </si>
  <si>
    <t>Taxes on property</t>
  </si>
  <si>
    <t>Porez na imovinu</t>
  </si>
  <si>
    <t xml:space="preserve">        Recurrent taxes on immovable property</t>
  </si>
  <si>
    <t>Porezi na nekretnine</t>
  </si>
  <si>
    <t>Recurrent taxes on net wealth</t>
  </si>
  <si>
    <t>Porezi na imovinu</t>
  </si>
  <si>
    <t>Estate, inheritance, and gift taxes</t>
  </si>
  <si>
    <t>Porez na nasljeđe i darove / poklone</t>
  </si>
  <si>
    <t>Taxes on financial and capital transactions</t>
  </si>
  <si>
    <t>Porez na financijske i kapitalne transakcije</t>
  </si>
  <si>
    <t>Other taxes on property</t>
  </si>
  <si>
    <t>Ostali porezi na imovinu</t>
  </si>
  <si>
    <t>11I</t>
  </si>
  <si>
    <t>114; 115</t>
  </si>
  <si>
    <t xml:space="preserve">Indirect taxes </t>
  </si>
  <si>
    <t>Indirektni porezi (uključujući putarine)</t>
  </si>
  <si>
    <t>Social security contributions</t>
  </si>
  <si>
    <t>Doprinosi za socijalno osiguranje</t>
  </si>
  <si>
    <t>Grants</t>
  </si>
  <si>
    <t>Grantovi</t>
  </si>
  <si>
    <t>13R</t>
  </si>
  <si>
    <t>131; 132</t>
  </si>
  <si>
    <t>Foreign grants</t>
  </si>
  <si>
    <t>Grantovi od stranih vlada i međunarodnih organizacija</t>
  </si>
  <si>
    <t>13RA</t>
  </si>
  <si>
    <t>For budget support</t>
  </si>
  <si>
    <t>za budžetsku podršku</t>
  </si>
  <si>
    <t>13RB</t>
  </si>
  <si>
    <t>For investment projects</t>
  </si>
  <si>
    <t>za investicione projekte</t>
  </si>
  <si>
    <t>13RB1</t>
  </si>
  <si>
    <t>Monetary grants channeled through Treasury</t>
  </si>
  <si>
    <t>monetarni grantovi evidentirani kroz trezor</t>
  </si>
  <si>
    <t>13RB2</t>
  </si>
  <si>
    <t>Monetary grants channeled through donor-controlled accounts</t>
  </si>
  <si>
    <t>monetrani grantovi evidentirani kroz račune koje kontrolišu donatori</t>
  </si>
  <si>
    <t>13RB3</t>
  </si>
  <si>
    <t xml:space="preserve">In-kind grants </t>
  </si>
  <si>
    <t>u naturi</t>
  </si>
  <si>
    <t>13RB4</t>
  </si>
  <si>
    <t>Grants provided in the form of technical assistance (TA)</t>
  </si>
  <si>
    <t>grantovi dati u obliku tehničke pomoći (TP)</t>
  </si>
  <si>
    <t>Transfers from other general government units</t>
  </si>
  <si>
    <t>Transferi od ostalih budžetskih jedinica</t>
  </si>
  <si>
    <t>133A</t>
  </si>
  <si>
    <t>State institutions</t>
  </si>
  <si>
    <t>Država</t>
  </si>
  <si>
    <t>133B</t>
  </si>
  <si>
    <t>Central government</t>
  </si>
  <si>
    <t>Centralna vlada</t>
  </si>
  <si>
    <t>Other Entity</t>
  </si>
  <si>
    <t>Drugog Entiteta</t>
  </si>
  <si>
    <t>Cantons</t>
  </si>
  <si>
    <t>133C</t>
  </si>
  <si>
    <t>Municipalities</t>
  </si>
  <si>
    <t>Opštine</t>
  </si>
  <si>
    <t>133D</t>
  </si>
  <si>
    <t>Social funds</t>
  </si>
  <si>
    <t>Socijalni fondovi</t>
  </si>
  <si>
    <t>Pension fund</t>
  </si>
  <si>
    <t>Penzioni fond</t>
  </si>
  <si>
    <t>Health fund</t>
  </si>
  <si>
    <t>Fond zdravstva</t>
  </si>
  <si>
    <t>Employment fund</t>
  </si>
  <si>
    <t>Zavod za zaposljavanje</t>
  </si>
  <si>
    <t>Childrens' fund</t>
  </si>
  <si>
    <t>Fond djecije zastite</t>
  </si>
  <si>
    <t>133E</t>
  </si>
  <si>
    <t>Road and highway funds</t>
  </si>
  <si>
    <t>JP Putevi i JP Autoputevi</t>
  </si>
  <si>
    <t>133F</t>
  </si>
  <si>
    <t xml:space="preserve">Ostali transferi </t>
  </si>
  <si>
    <t>Other (non-tax) revenue</t>
  </si>
  <si>
    <t>Neporeski prihodi</t>
  </si>
  <si>
    <t>Property income</t>
  </si>
  <si>
    <t>Prihodi od imovine</t>
  </si>
  <si>
    <t>141A</t>
  </si>
  <si>
    <t>Interest payments by lower levels of government and public enterprizes channeled through the central government</t>
  </si>
  <si>
    <t>Primici po osnovu kamata od nizih nivoa vlasti i javnih preduzeca kanalisani kroz centralnu vladu</t>
  </si>
  <si>
    <t>Dividends</t>
  </si>
  <si>
    <t>Dividende</t>
  </si>
  <si>
    <t>Sales of goods and services</t>
  </si>
  <si>
    <t>Prihodi od prodaje roba i usluga</t>
  </si>
  <si>
    <t>Voluntary transfers other than grants</t>
  </si>
  <si>
    <t>Dobrovoljni transferi osim grantova</t>
  </si>
  <si>
    <t>Fines, penalties, and forfeits</t>
  </si>
  <si>
    <t>Other non-tax revenue</t>
  </si>
  <si>
    <t xml:space="preserve">Ostali neporeski prihodi </t>
  </si>
  <si>
    <t>Other non-tax revenue (incl. fees, etc.)</t>
  </si>
  <si>
    <t>Ostali neporeski prihodi (ukljucujuci takse, itd.)</t>
  </si>
  <si>
    <t>2+31</t>
  </si>
  <si>
    <t>Expenditure</t>
  </si>
  <si>
    <t>Ukupni rashodi</t>
  </si>
  <si>
    <t>Expense</t>
  </si>
  <si>
    <t>Tekuci rashodi</t>
  </si>
  <si>
    <t>Compensation of employees</t>
  </si>
  <si>
    <t>Bruto plate i naknade zaposlenih</t>
  </si>
  <si>
    <t xml:space="preserve">Wages and salaries </t>
  </si>
  <si>
    <t xml:space="preserve">      Plate</t>
  </si>
  <si>
    <t>Allowances</t>
  </si>
  <si>
    <t>Naknade</t>
  </si>
  <si>
    <t>Social contributions</t>
  </si>
  <si>
    <t xml:space="preserve">Doprinosi na platu i iz plate </t>
  </si>
  <si>
    <t>Use of goods and services</t>
  </si>
  <si>
    <t>Izdaci za robe i usluge</t>
  </si>
  <si>
    <t>22A</t>
  </si>
  <si>
    <t>Cost of lawsuits - interest paid on court awards, lawyer and court fees</t>
  </si>
  <si>
    <t>Troškovi po osnovu sudskih tužbi-kamate plaćene na sudske presude, troškovi advokata i sudske takse</t>
  </si>
  <si>
    <t>22B</t>
  </si>
  <si>
    <t>Other goods and services</t>
  </si>
  <si>
    <t>Ostalo za robe i usluge</t>
  </si>
  <si>
    <t>Social benefits</t>
  </si>
  <si>
    <t>Doznake na ime socijalne zaštite</t>
  </si>
  <si>
    <t>Social security benefits</t>
  </si>
  <si>
    <t xml:space="preserve">Doznake na ime socijalne zaštite koje isplaćuju institucije obaveznog socijalnog osiguranja </t>
  </si>
  <si>
    <t>271A</t>
  </si>
  <si>
    <t>Transfers to unemployed</t>
  </si>
  <si>
    <t>Transferi nezaposlenima</t>
  </si>
  <si>
    <t>271B</t>
  </si>
  <si>
    <t>Family benefits and parential compensations</t>
  </si>
  <si>
    <t>Transferi pojedincima na području dječije zaštite</t>
  </si>
  <si>
    <t>271C</t>
  </si>
  <si>
    <t>Pensions</t>
  </si>
  <si>
    <t>Transferi pojedincima na području penzijskog osiguranja</t>
  </si>
  <si>
    <t>271D</t>
  </si>
  <si>
    <t>Sickness benefits and other transfers for health insurance</t>
  </si>
  <si>
    <t>Transferi pojedincima na području zdravstvenog osiguranja</t>
  </si>
  <si>
    <t>Social security allowances</t>
  </si>
  <si>
    <t xml:space="preserve">Doznake na ime socijalne zaštite koje se isplaćuju iz budžeta </t>
  </si>
  <si>
    <t>Transfers to civilian disabled</t>
  </si>
  <si>
    <t>Transferi pojedincima na podrućju civilnog invalidskog osiguranja</t>
  </si>
  <si>
    <t>Transfers to war disabled, war veterans, metal holders, and demobilized soldiers</t>
  </si>
  <si>
    <t>Transferi za ratne vojne invalide, nosioce ratnih priznanja i demobilisane borce</t>
  </si>
  <si>
    <t>Other social security allowances</t>
  </si>
  <si>
    <t>Ostali</t>
  </si>
  <si>
    <t>Other transfers to individuals and households</t>
  </si>
  <si>
    <t xml:space="preserve">         Drugi transferi pojedincima</t>
  </si>
  <si>
    <t>Interest</t>
  </si>
  <si>
    <t>Izdaci za kamate</t>
  </si>
  <si>
    <t>Interest payments to nonresidents</t>
  </si>
  <si>
    <t xml:space="preserve">Izdaci po osnovu kamata u inostranstvu </t>
  </si>
  <si>
    <t>24R</t>
  </si>
  <si>
    <t>242; 243</t>
  </si>
  <si>
    <t>Interest payments to residents other than general government</t>
  </si>
  <si>
    <t>24G</t>
  </si>
  <si>
    <t>Interest payments to other general government units</t>
  </si>
  <si>
    <t>Izdaci po osnovu kamata drugim jedinicama generalne vlade</t>
  </si>
  <si>
    <t>Subsidies</t>
  </si>
  <si>
    <t>Subvencije</t>
  </si>
  <si>
    <t>261; 262</t>
  </si>
  <si>
    <t>Grants (to non-residents)</t>
  </si>
  <si>
    <t>Donacije (to non-residents)</t>
  </si>
  <si>
    <t>Transfers to other general government units</t>
  </si>
  <si>
    <t>Transferi drugim jedinicama generalne vlade</t>
  </si>
  <si>
    <t>263A</t>
  </si>
  <si>
    <t>263B</t>
  </si>
  <si>
    <t>263C</t>
  </si>
  <si>
    <t>Drugom Entitetu</t>
  </si>
  <si>
    <t>263D</t>
  </si>
  <si>
    <t>Transfers for deficit financing</t>
  </si>
  <si>
    <t>Transferi za finansiranje deficita</t>
  </si>
  <si>
    <t>Transfers for civilian victims of war (Federation only)</t>
  </si>
  <si>
    <t>Civilne žrtve rata (Federacija)</t>
  </si>
  <si>
    <t>Other transfers (earmarked)</t>
  </si>
  <si>
    <t>Ostali transferi (namjenski)</t>
  </si>
  <si>
    <t>263E</t>
  </si>
  <si>
    <t>263F</t>
  </si>
  <si>
    <t>263F1</t>
  </si>
  <si>
    <t>263F2</t>
  </si>
  <si>
    <t>263F3</t>
  </si>
  <si>
    <t>Zavod za zapošljavanje</t>
  </si>
  <si>
    <t>263F4</t>
  </si>
  <si>
    <t>Fond dječije zaštite</t>
  </si>
  <si>
    <t>263G</t>
  </si>
  <si>
    <t>263H</t>
  </si>
  <si>
    <t>Consumption of fixed capital</t>
  </si>
  <si>
    <t>Korištenje stalnih sredstava</t>
  </si>
  <si>
    <t>Other expense</t>
  </si>
  <si>
    <t>Drugi rashodi</t>
  </si>
  <si>
    <t>Current</t>
  </si>
  <si>
    <t>Tekući</t>
  </si>
  <si>
    <t>Budget reserve</t>
  </si>
  <si>
    <t>Current transfers to financial enterprizes and NGOs</t>
  </si>
  <si>
    <t>Tekući transferi finansijskim institucijama i neprofitnim organizacijama</t>
  </si>
  <si>
    <t>Other current expense</t>
  </si>
  <si>
    <t>Capital transfers</t>
  </si>
  <si>
    <t>2822A</t>
  </si>
  <si>
    <t>Capital transfers to individuals, financial and nonfinancial enterprizes, and NGOs</t>
  </si>
  <si>
    <t>Kapitalni transferi pojedincima, preduzećima, finansijskim institucijama, neprofitnim organizacijama</t>
  </si>
  <si>
    <t>2822B</t>
  </si>
  <si>
    <t>Cost of lawsuits - court awards</t>
  </si>
  <si>
    <t>Troškovi po osnovu sudskih tužbi-sudskih presuda</t>
  </si>
  <si>
    <t>2822C</t>
  </si>
  <si>
    <t>Other capital transfers</t>
  </si>
  <si>
    <t>Ostali kapitalni rashodi</t>
  </si>
  <si>
    <t>Net acquisition of nonfinancial assets</t>
  </si>
  <si>
    <t>Neto izdaci za nefinansijsku imovinu</t>
  </si>
  <si>
    <t>31.1</t>
  </si>
  <si>
    <t>Acquisition of nonfinancial assets</t>
  </si>
  <si>
    <t xml:space="preserve">Izdaci za nefinansijsku imovinu </t>
  </si>
  <si>
    <t>31.1A</t>
  </si>
  <si>
    <t>Foreign financed capital spending</t>
  </si>
  <si>
    <t>Kapitalni rashodi finansirani iz inostranstva</t>
  </si>
  <si>
    <t>31.1B</t>
  </si>
  <si>
    <t>Domestically financed capital spending</t>
  </si>
  <si>
    <t>Kapitalni rashodi finansirani iz domaćih sredstava</t>
  </si>
  <si>
    <t>Budget</t>
  </si>
  <si>
    <t>Budžet</t>
  </si>
  <si>
    <t>Escrow account</t>
  </si>
  <si>
    <t>Escrow racun</t>
  </si>
  <si>
    <t>31.2</t>
  </si>
  <si>
    <t>Disposal of nonfinancial assets</t>
  </si>
  <si>
    <t>Primici od nefinansijske imovine</t>
  </si>
  <si>
    <t>1-2</t>
  </si>
  <si>
    <t>Gross / Net Operating Balance (= revenue minus expense)</t>
  </si>
  <si>
    <t>Bruto/Neto operativni bilans (=prihodi minus tekući rashodi)</t>
  </si>
  <si>
    <t>1 - (2+31)</t>
  </si>
  <si>
    <t>Net lending/borrowing (= revenue minus expenditure)</t>
  </si>
  <si>
    <t>Neto pozajmljivanje/zaduživanje (=ukupni prihodi minus ukupni rashodi)</t>
  </si>
  <si>
    <t>32+33+Discrepancy</t>
  </si>
  <si>
    <t>Net financial transactions = (Minus) Net lending/borrowing</t>
  </si>
  <si>
    <t>Neto finansiranje = (Minus) Neto pozajmljivanje/zaduzivanje</t>
  </si>
  <si>
    <t>Net financing from financial assets</t>
  </si>
  <si>
    <t>Neto finansiranje od finansijske imovine</t>
  </si>
  <si>
    <t>Domestic assets</t>
  </si>
  <si>
    <t>Domaća finansijska imovina (promjena stanja, povećanje = minus)</t>
  </si>
  <si>
    <t>Currency and deposits</t>
  </si>
  <si>
    <t>Valuta i depoziti</t>
  </si>
  <si>
    <t>Debt securities</t>
  </si>
  <si>
    <t>Hartije od vrijednosti</t>
  </si>
  <si>
    <t>Loans</t>
  </si>
  <si>
    <t>3214A</t>
  </si>
  <si>
    <t>CBBH</t>
  </si>
  <si>
    <t>3214B</t>
  </si>
  <si>
    <t>Commercial banks</t>
  </si>
  <si>
    <t>Komercijalne banke</t>
  </si>
  <si>
    <t>3214C</t>
  </si>
  <si>
    <t>Development banks</t>
  </si>
  <si>
    <t>Razvojne banke</t>
  </si>
  <si>
    <t>3214D</t>
  </si>
  <si>
    <t>Another general government unit</t>
  </si>
  <si>
    <t>Ostali nivoi vlasti</t>
  </si>
  <si>
    <t>3214D.2</t>
  </si>
  <si>
    <t>Received repayment of loans</t>
  </si>
  <si>
    <t>Primljene otplate od pozajmljivanja (primici)</t>
  </si>
  <si>
    <t>3214D.21</t>
  </si>
  <si>
    <t>Servis glavnica i kamate duga od strane nižih nivoa vlasti kroz centralnu vladu</t>
  </si>
  <si>
    <t>3214D.22</t>
  </si>
  <si>
    <t>3214D.1</t>
  </si>
  <si>
    <t>Extension of loans</t>
  </si>
  <si>
    <t>Plasiranje kredita (izdaci)</t>
  </si>
  <si>
    <t>3214D.11</t>
  </si>
  <si>
    <t>Pass-through of foreign loans spent and serviced by lower levels of government</t>
  </si>
  <si>
    <t>Dug koji je supsidijarno prenesen na krajnje korisnike</t>
  </si>
  <si>
    <t>3214D.12</t>
  </si>
  <si>
    <t>3214E</t>
  </si>
  <si>
    <t>Enterprizes (private and public)</t>
  </si>
  <si>
    <t>Preduzeća (javna i privatna)</t>
  </si>
  <si>
    <t>Related to foreign loans</t>
  </si>
  <si>
    <t>Inozemni krediti</t>
  </si>
  <si>
    <t>Servis glavnica i kamate duga od strane javnih preduzeca kroz centralnu vladu</t>
  </si>
  <si>
    <t>Pass-through of foreign loans spent and serviced by public enterprizes</t>
  </si>
  <si>
    <t>Povlačenja duga koji je supsidijarno prenesen na javna preduzeca</t>
  </si>
  <si>
    <t>3214F</t>
  </si>
  <si>
    <t>Other loans</t>
  </si>
  <si>
    <t>Equity and investment fund shares</t>
  </si>
  <si>
    <t>Kapital i akcije</t>
  </si>
  <si>
    <t>3215A</t>
  </si>
  <si>
    <t>Privatization proceeds</t>
  </si>
  <si>
    <t>Prihodi od privatizacije</t>
  </si>
  <si>
    <t>3215B</t>
  </si>
  <si>
    <t>Insurance, pensions, and standardized guarantee schemes</t>
  </si>
  <si>
    <t>Osiguranje, penzije i standardna zajamcena sema</t>
  </si>
  <si>
    <t>Financial derivatives and employee stock options</t>
  </si>
  <si>
    <t>Finansijski derivati i dioničke opcije zaposlenih</t>
  </si>
  <si>
    <t>Other accounts receivable</t>
  </si>
  <si>
    <t>Ostala potrazivanja</t>
  </si>
  <si>
    <t xml:space="preserve">Foreign assets </t>
  </si>
  <si>
    <t>Inozemna finansijska imovina (promjena stanja, povećanje = minus)</t>
  </si>
  <si>
    <t>Currency and deposits (incl. succession funds)</t>
  </si>
  <si>
    <t>Valuta i depoziti (i sredstva od sukcesije)</t>
  </si>
  <si>
    <t>Kapital i dionice u investicionim fondovima</t>
  </si>
  <si>
    <t>Finansijski derivati i dionicke opcije zaposlenih</t>
  </si>
  <si>
    <t>Ostala potraživanja</t>
  </si>
  <si>
    <t>Net incurrence of liabilities</t>
  </si>
  <si>
    <t>Neto zaduživanje (neto odplate dugova)</t>
  </si>
  <si>
    <t>Domestic liabilities (change in stock, increase = plus)</t>
  </si>
  <si>
    <t>Domaća zaduživanja (promjena stanja, povećanje = plus)</t>
  </si>
  <si>
    <t>Issuance</t>
  </si>
  <si>
    <t>Izdavanje</t>
  </si>
  <si>
    <t>33131.1</t>
  </si>
  <si>
    <t>Short-term T-Bills</t>
  </si>
  <si>
    <t>33132.1</t>
  </si>
  <si>
    <t>Long-term government bonds</t>
  </si>
  <si>
    <t>Amortization</t>
  </si>
  <si>
    <t>Otplata</t>
  </si>
  <si>
    <t>3313B</t>
  </si>
  <si>
    <t>Government obligations under the Law on Internal Debt, issued guarantees, and other obligations from previous years</t>
  </si>
  <si>
    <t>Obaveze po Zakonu o unutrašnjem dugu, izdanim garancijama, i ostale obaveze iz ranijih godina</t>
  </si>
  <si>
    <t>3314A</t>
  </si>
  <si>
    <t>3314B</t>
  </si>
  <si>
    <t>3314C</t>
  </si>
  <si>
    <t>3314C.1</t>
  </si>
  <si>
    <t>Drawing of loans</t>
  </si>
  <si>
    <t>Povlačenja kredita (primici)</t>
  </si>
  <si>
    <t>3314C.2</t>
  </si>
  <si>
    <t>Repayment of loans</t>
  </si>
  <si>
    <t>Otplata kredita (izdaci)</t>
  </si>
  <si>
    <t>3314D</t>
  </si>
  <si>
    <t>3314E</t>
  </si>
  <si>
    <t>Other accounts payable</t>
  </si>
  <si>
    <t>Change in float</t>
  </si>
  <si>
    <t>Promjena u razlici obračunato/plaćeno (float)</t>
  </si>
  <si>
    <t>Change in arrears</t>
  </si>
  <si>
    <t>Promjena u dospjelim neizmirenim obavezama</t>
  </si>
  <si>
    <t>Foreign liabilities (change in stock, increase = plus)</t>
  </si>
  <si>
    <t>Zaduživanja u inostranstvu (promjena stanja, povećanje = plus)</t>
  </si>
  <si>
    <t xml:space="preserve">Krediti </t>
  </si>
  <si>
    <t>Drawings</t>
  </si>
  <si>
    <t>Primici od zaduživanja</t>
  </si>
  <si>
    <t>Za budžetsku podršku</t>
  </si>
  <si>
    <t>Za investicione projekte</t>
  </si>
  <si>
    <t>Izdaci za otplatu dugova</t>
  </si>
  <si>
    <t>Budget support loans</t>
  </si>
  <si>
    <t>Krediti za budžetsku podršku</t>
  </si>
  <si>
    <t>Loans for investment projects</t>
  </si>
  <si>
    <t>Krediti za investicione projekte</t>
  </si>
  <si>
    <t>`</t>
  </si>
  <si>
    <r>
      <t xml:space="preserve">Izdaci po osnovu kamata u zemlji </t>
    </r>
    <r>
      <rPr>
        <sz val="10"/>
        <color indexed="10"/>
        <rFont val="Arial"/>
        <family val="2"/>
      </rPr>
      <t>osim za generalnu vladu</t>
    </r>
  </si>
  <si>
    <r>
      <t>Debt service</t>
    </r>
    <r>
      <rPr>
        <sz val="10"/>
        <color indexed="8"/>
        <rFont val="Arial"/>
        <family val="2"/>
      </rPr>
      <t xml:space="preserve"> (principle) by lower levels of government channeled through the central government</t>
    </r>
  </si>
  <si>
    <r>
      <t xml:space="preserve">Debt service </t>
    </r>
    <r>
      <rPr>
        <sz val="10"/>
        <color indexed="8"/>
        <rFont val="Arial"/>
        <family val="2"/>
      </rPr>
      <t>(principal) by public enterprizes channeled through the central government</t>
    </r>
  </si>
  <si>
    <r>
      <t xml:space="preserve">Debt service </t>
    </r>
    <r>
      <rPr>
        <sz val="10"/>
        <color indexed="8"/>
        <rFont val="Arial"/>
        <family val="2"/>
      </rPr>
      <t>(principal) by lower levels of government channeled through the central government</t>
    </r>
  </si>
  <si>
    <t>Discrepancy</t>
  </si>
  <si>
    <t>Korektivna stavka</t>
  </si>
  <si>
    <t>133G</t>
  </si>
  <si>
    <t>133H</t>
  </si>
  <si>
    <t>133F1</t>
  </si>
  <si>
    <t>133F2</t>
  </si>
  <si>
    <t>133F3</t>
  </si>
  <si>
    <t>133F4</t>
  </si>
  <si>
    <t>141B</t>
  </si>
  <si>
    <t>144</t>
  </si>
  <si>
    <t>142</t>
  </si>
  <si>
    <t>212</t>
  </si>
  <si>
    <t>273</t>
  </si>
  <si>
    <t>272A</t>
  </si>
  <si>
    <t>272B</t>
  </si>
  <si>
    <t>272C</t>
  </si>
  <si>
    <t>26R</t>
  </si>
  <si>
    <t>3215A.2</t>
  </si>
  <si>
    <t>3215B.2</t>
  </si>
  <si>
    <t>3215A.1</t>
  </si>
  <si>
    <t>3215B.1</t>
  </si>
  <si>
    <t>3214B.2</t>
  </si>
  <si>
    <t>3214F.2</t>
  </si>
  <si>
    <t>3214F.1</t>
  </si>
  <si>
    <t>3214B.1</t>
  </si>
  <si>
    <t>211A</t>
  </si>
  <si>
    <t>3214E1</t>
  </si>
  <si>
    <t>3214E11</t>
  </si>
  <si>
    <t>3214E12</t>
  </si>
  <si>
    <t>3226</t>
  </si>
  <si>
    <t>3227</t>
  </si>
  <si>
    <t>3228</t>
  </si>
  <si>
    <t>33131.2</t>
  </si>
  <si>
    <t>33132.2</t>
  </si>
  <si>
    <t>3314A.1</t>
  </si>
  <si>
    <t>3314A.2</t>
  </si>
  <si>
    <t>3314E.2</t>
  </si>
  <si>
    <t>_Z</t>
  </si>
  <si>
    <t>3214E2</t>
  </si>
  <si>
    <t>_z</t>
  </si>
  <si>
    <t>25</t>
  </si>
  <si>
    <t>614150</t>
  </si>
  <si>
    <t>1131</t>
  </si>
  <si>
    <t>145</t>
  </si>
  <si>
    <r>
      <t>GSM/UMTS</t>
    </r>
    <r>
      <rPr>
        <sz val="10"/>
        <color theme="1"/>
        <rFont val="Times New Roman"/>
        <family val="1"/>
      </rPr>
      <t xml:space="preserve"> fees</t>
    </r>
  </si>
  <si>
    <t>Bosna i Hercegovina</t>
  </si>
  <si>
    <t>Federacija Bosne i Hercegovine</t>
  </si>
  <si>
    <t>Obrazac 8.</t>
  </si>
  <si>
    <t>Pregled prihoda, primitaka, rashoda i izdataka po ekonomskim kategorijama</t>
  </si>
  <si>
    <t>Tabela 1.</t>
  </si>
  <si>
    <t>Red.br.</t>
  </si>
  <si>
    <t>GFS kod</t>
  </si>
  <si>
    <t>Ekon.        kod</t>
  </si>
  <si>
    <t>O  P  I  S</t>
  </si>
  <si>
    <t xml:space="preserve">Budžet/
finansijski plan - izmjene i dopune </t>
  </si>
  <si>
    <t>Ostvareni kumulativni iznos u izvještajnom periodu</t>
  </si>
  <si>
    <t>Ostvareni kumulativni iznos istog perioda prethodne god.</t>
  </si>
  <si>
    <t>Procenat  2/1
 x 100</t>
  </si>
  <si>
    <t>Procenat  2/3
 x 100</t>
  </si>
  <si>
    <t xml:space="preserve">A. </t>
  </si>
  <si>
    <t>UKUPNI   P R I H O D I   (2+26+58)</t>
  </si>
  <si>
    <r>
      <t xml:space="preserve">     Naknade od koristenja GSM licence</t>
    </r>
    <r>
      <rPr>
        <i/>
        <sz val="12"/>
        <color indexed="8"/>
        <rFont val="Arial"/>
        <family val="2"/>
        <charset val="238"/>
      </rPr>
      <t>*</t>
    </r>
  </si>
  <si>
    <r>
      <t xml:space="preserve">    Prihodi od privatizacije stanova</t>
    </r>
    <r>
      <rPr>
        <b/>
        <i/>
        <sz val="12"/>
        <rFont val="Arial"/>
        <family val="2"/>
        <charset val="238"/>
      </rPr>
      <t>*</t>
    </r>
  </si>
  <si>
    <r>
      <t xml:space="preserve">    Prihodi od privatizacije banaka</t>
    </r>
    <r>
      <rPr>
        <i/>
        <sz val="12"/>
        <rFont val="Arial"/>
        <family val="2"/>
        <charset val="238"/>
      </rPr>
      <t>*</t>
    </r>
  </si>
  <si>
    <r>
      <t xml:space="preserve">    Prihodi od privatizacije preduzeća</t>
    </r>
    <r>
      <rPr>
        <i/>
        <sz val="12"/>
        <rFont val="Arial"/>
        <family val="2"/>
        <charset val="238"/>
      </rPr>
      <t>*</t>
    </r>
    <r>
      <rPr>
        <b/>
        <i/>
        <sz val="9"/>
        <rFont val="Arial"/>
        <family val="2"/>
        <charset val="238"/>
      </rPr>
      <t xml:space="preserve"> </t>
    </r>
  </si>
  <si>
    <r>
      <t xml:space="preserve">    Prihodi od privatizacije poslovnih prostora</t>
    </r>
    <r>
      <rPr>
        <i/>
        <sz val="12"/>
        <rFont val="Arial"/>
        <family val="2"/>
        <charset val="238"/>
      </rPr>
      <t>*</t>
    </r>
  </si>
  <si>
    <r>
      <t xml:space="preserve">    Prihodi od ostalih vidova privatizacije</t>
    </r>
    <r>
      <rPr>
        <i/>
        <sz val="12"/>
        <rFont val="Arial"/>
        <family val="2"/>
        <charset val="238"/>
      </rPr>
      <t>*</t>
    </r>
    <r>
      <rPr>
        <b/>
        <i/>
        <sz val="9"/>
        <rFont val="Arial"/>
        <family val="2"/>
        <charset val="238"/>
      </rPr>
      <t xml:space="preserve"> </t>
    </r>
  </si>
  <si>
    <r>
      <t xml:space="preserve">    Uplate anuiteta za date kredite pojedincima</t>
    </r>
    <r>
      <rPr>
        <i/>
        <sz val="12"/>
        <rFont val="Arial"/>
        <family val="2"/>
        <charset val="238"/>
      </rPr>
      <t>*</t>
    </r>
  </si>
  <si>
    <r>
      <t xml:space="preserve">    Primljene namjenske donacije neplanirane u budžetu</t>
    </r>
    <r>
      <rPr>
        <i/>
        <sz val="12"/>
        <rFont val="Arial"/>
        <family val="2"/>
        <charset val="238"/>
      </rPr>
      <t>*</t>
    </r>
  </si>
  <si>
    <r>
      <t xml:space="preserve">    Naknade ispl. iznad prop. iznosa za otpremnine zbog odlaska u penziju po umanjenju doprinosa</t>
    </r>
    <r>
      <rPr>
        <i/>
        <sz val="12"/>
        <rFont val="Arial"/>
        <family val="2"/>
        <charset val="238"/>
      </rPr>
      <t>*</t>
    </r>
  </si>
  <si>
    <r>
      <t xml:space="preserve">    Naknade isplaćene iznad prop. iznosa za jubilarne nagrade, darovi djeci i sl. po umanjenju doprinosa</t>
    </r>
    <r>
      <rPr>
        <i/>
        <sz val="12"/>
        <rFont val="Arial"/>
        <family val="2"/>
        <charset val="238"/>
      </rPr>
      <t>*</t>
    </r>
  </si>
  <si>
    <r>
      <t xml:space="preserve">    Naknade isplaćene iznad prop. iznosa za pomoć u sl.smrti ili teže invalidnosti po umanjenju doprinosa</t>
    </r>
    <r>
      <rPr>
        <i/>
        <sz val="12"/>
        <rFont val="Arial"/>
        <family val="2"/>
        <charset val="238"/>
      </rPr>
      <t>*</t>
    </r>
  </si>
  <si>
    <r>
      <t xml:space="preserve">   Otpremnine zbog odlaska u penziju</t>
    </r>
    <r>
      <rPr>
        <i/>
        <sz val="12"/>
        <rFont val="Arial"/>
        <family val="2"/>
        <charset val="238"/>
      </rPr>
      <t>*</t>
    </r>
  </si>
  <si>
    <r>
      <t xml:space="preserve">    Jubilarne nagrade za stabilnost u radu, darovi djeci i sl.</t>
    </r>
    <r>
      <rPr>
        <i/>
        <sz val="12"/>
        <rFont val="Arial"/>
        <family val="2"/>
        <charset val="238"/>
      </rPr>
      <t>*</t>
    </r>
  </si>
  <si>
    <r>
      <t xml:space="preserve">    Pomoć u slučaju smrti 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</si>
  <si>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Pomoć u slučaju teže invalidnosti</t>
    </r>
    <r>
      <rPr>
        <i/>
        <sz val="12"/>
        <rFont val="Arial"/>
        <family val="2"/>
        <charset val="238"/>
      </rPr>
      <t>*</t>
    </r>
  </si>
  <si>
    <r>
      <t xml:space="preserve">   Pomoć u slučaju ostalih bolesti</t>
    </r>
    <r>
      <rPr>
        <i/>
        <sz val="12"/>
        <rFont val="Arial"/>
        <family val="2"/>
        <charset val="238"/>
      </rPr>
      <t>*</t>
    </r>
  </si>
  <si>
    <r>
      <t xml:space="preserve">   Direkcije za ceste i autoceste</t>
    </r>
    <r>
      <rPr>
        <i/>
        <sz val="12"/>
        <rFont val="Arial"/>
        <family val="2"/>
        <charset val="238"/>
      </rPr>
      <t>*</t>
    </r>
  </si>
  <si>
    <r>
      <t xml:space="preserve">   Beneficije za socijalnu zaštitu</t>
    </r>
    <r>
      <rPr>
        <i/>
        <sz val="11"/>
        <rFont val="Arial"/>
        <family val="2"/>
        <charset val="238"/>
      </rPr>
      <t>*</t>
    </r>
  </si>
  <si>
    <r>
      <t xml:space="preserve">   Izdaci za vojne invalide, ranjene branioce i porodice poginulih branilaca</t>
    </r>
    <r>
      <rPr>
        <i/>
        <sz val="10"/>
        <rFont val="Arial"/>
        <family val="2"/>
        <charset val="238"/>
      </rPr>
      <t>*</t>
    </r>
  </si>
  <si>
    <r>
      <t xml:space="preserve">    Izdaci za raseljena lica</t>
    </r>
    <r>
      <rPr>
        <i/>
        <sz val="12"/>
        <rFont val="Arial"/>
        <family val="2"/>
        <charset val="238"/>
      </rPr>
      <t>*</t>
    </r>
  </si>
  <si>
    <r>
      <t xml:space="preserve">   Isplata stipendija</t>
    </r>
    <r>
      <rPr>
        <i/>
        <sz val="12"/>
        <rFont val="Arial"/>
        <family val="2"/>
        <charset val="238"/>
      </rPr>
      <t>*</t>
    </r>
  </si>
  <si>
    <t xml:space="preserve">B. </t>
  </si>
  <si>
    <t>C.</t>
  </si>
  <si>
    <t xml:space="preserve">D. </t>
  </si>
  <si>
    <t>BROJ ZAPOSLENIH</t>
  </si>
  <si>
    <t>Obrazac 8. (tabela2. )</t>
  </si>
  <si>
    <t>R.b</t>
  </si>
  <si>
    <t>GFS</t>
  </si>
  <si>
    <t>Ek.kod</t>
  </si>
  <si>
    <t>Naziv konta</t>
  </si>
  <si>
    <t>Stanje na početku izvještajnog perioda</t>
  </si>
  <si>
    <t>Stanje na kraju izvještajnog perioda</t>
  </si>
  <si>
    <t>321.2</t>
  </si>
  <si>
    <t>719000</t>
  </si>
  <si>
    <t>714120</t>
  </si>
  <si>
    <t>732140</t>
  </si>
  <si>
    <t>613000</t>
  </si>
  <si>
    <t>614250</t>
  </si>
  <si>
    <t>822100</t>
  </si>
  <si>
    <t>112</t>
  </si>
  <si>
    <t>723000</t>
  </si>
  <si>
    <t>822300</t>
  </si>
  <si>
    <t>815200; 823100; 823200</t>
  </si>
  <si>
    <t>ESAkod</t>
  </si>
  <si>
    <t>D.51</t>
  </si>
  <si>
    <t>D.61R</t>
  </si>
  <si>
    <t>D.7RA</t>
  </si>
  <si>
    <t>D.7RB</t>
  </si>
  <si>
    <t>D.9R</t>
  </si>
  <si>
    <t>D.623*</t>
  </si>
  <si>
    <t>D7P_S13</t>
  </si>
  <si>
    <t>D.4P_S13</t>
  </si>
  <si>
    <t>ESA</t>
  </si>
  <si>
    <t>HRT GFSM 2014 kod (–/–)</t>
  </si>
  <si>
    <t>HRT GFSM 2014 kod (+/+)</t>
  </si>
  <si>
    <r>
      <t xml:space="preserve">    Zaposlenih</t>
    </r>
    <r>
      <rPr>
        <i/>
        <sz val="12"/>
        <rFont val="Arial"/>
        <family val="2"/>
        <charset val="238"/>
      </rPr>
      <t>*</t>
    </r>
  </si>
  <si>
    <r>
      <t xml:space="preserve">    Poslodavaca</t>
    </r>
    <r>
      <rPr>
        <i/>
        <sz val="12"/>
        <rFont val="Arial"/>
        <family val="2"/>
        <charset val="238"/>
      </rPr>
      <t>*</t>
    </r>
  </si>
  <si>
    <r>
      <t xml:space="preserve">    Ostali doprinosi</t>
    </r>
    <r>
      <rPr>
        <i/>
        <sz val="12"/>
        <rFont val="Arial"/>
        <family val="2"/>
        <charset val="238"/>
      </rPr>
      <t>*</t>
    </r>
  </si>
  <si>
    <t>Porezi na plaću i radnu snagu (13=14)</t>
  </si>
  <si>
    <t xml:space="preserve">    Prihodi od finansijske i nematerijalne imovine*</t>
  </si>
  <si>
    <r>
      <t xml:space="preserve">    Dividende</t>
    </r>
    <r>
      <rPr>
        <i/>
        <sz val="12"/>
        <color indexed="8"/>
        <rFont val="Arial"/>
        <family val="2"/>
        <charset val="238"/>
      </rPr>
      <t>*</t>
    </r>
  </si>
  <si>
    <r>
      <t xml:space="preserve">   Prihodi od iznajmljivanja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</si>
  <si>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 Ostali prihodi od nefinansijskih javnih preduzeća i finansijskih javnih institucija</t>
    </r>
    <r>
      <rPr>
        <i/>
        <sz val="12"/>
        <rFont val="Arial"/>
        <family val="2"/>
        <charset val="238"/>
      </rPr>
      <t>*</t>
    </r>
  </si>
  <si>
    <t xml:space="preserve">    Povrat anuiteta od krajnjih korisnika za otplatu kredita* </t>
  </si>
  <si>
    <t>3111.2</t>
  </si>
  <si>
    <t>PRIMLJENI TEKUĆI I KAPITALNI TRANSFERI I DONACIJE (59+62+78+81)</t>
  </si>
  <si>
    <t xml:space="preserve">Primljeni tekući transferi od inostranih vlada i međunarodnih organizacija  (60+61) </t>
  </si>
  <si>
    <r>
      <t xml:space="preserve">     Država</t>
    </r>
    <r>
      <rPr>
        <i/>
        <sz val="12"/>
        <color indexed="8"/>
        <rFont val="Arial"/>
        <family val="2"/>
        <charset val="238"/>
      </rPr>
      <t>*</t>
    </r>
  </si>
  <si>
    <r>
      <t xml:space="preserve">     Federacija</t>
    </r>
    <r>
      <rPr>
        <i/>
        <sz val="12"/>
        <color indexed="8"/>
        <rFont val="Arial"/>
        <family val="2"/>
        <charset val="238"/>
      </rPr>
      <t>*</t>
    </r>
  </si>
  <si>
    <r>
      <t xml:space="preserve">    Republika Srpska</t>
    </r>
    <r>
      <rPr>
        <i/>
        <sz val="12"/>
        <color indexed="8"/>
        <rFont val="Arial"/>
        <family val="2"/>
        <charset val="238"/>
      </rPr>
      <t>*</t>
    </r>
  </si>
  <si>
    <r>
      <t xml:space="preserve">    Kantoni</t>
    </r>
    <r>
      <rPr>
        <i/>
        <sz val="12"/>
        <color indexed="8"/>
        <rFont val="Arial"/>
        <family val="2"/>
        <charset val="238"/>
      </rPr>
      <t>*</t>
    </r>
  </si>
  <si>
    <t xml:space="preserve">   Gradovi*</t>
  </si>
  <si>
    <r>
      <t xml:space="preserve">   Općine</t>
    </r>
    <r>
      <rPr>
        <i/>
        <sz val="12"/>
        <color indexed="8"/>
        <rFont val="Arial"/>
        <family val="2"/>
        <charset val="238"/>
      </rPr>
      <t>*</t>
    </r>
  </si>
  <si>
    <t xml:space="preserve">   Primljeni namjenski transferi od rugih nivoa vlasti*</t>
  </si>
  <si>
    <t xml:space="preserve">  Transferi od vanbudžetskih fondova*</t>
  </si>
  <si>
    <t xml:space="preserve">     Tranaferi od Federalniog zavoda za zapošljavanje*</t>
  </si>
  <si>
    <r>
      <t xml:space="preserve">  Direkcije za ceste i autoceste</t>
    </r>
    <r>
      <rPr>
        <i/>
        <sz val="12"/>
        <color indexed="8"/>
        <rFont val="Arial"/>
        <family val="2"/>
        <charset val="238"/>
      </rPr>
      <t>*</t>
    </r>
  </si>
  <si>
    <r>
      <t xml:space="preserve">    Domace donacije</t>
    </r>
    <r>
      <rPr>
        <i/>
        <sz val="12"/>
        <rFont val="Arial"/>
        <family val="2"/>
        <charset val="238"/>
      </rPr>
      <t>*</t>
    </r>
  </si>
  <si>
    <r>
      <t xml:space="preserve">    Donacije iz inostranstva</t>
    </r>
    <r>
      <rPr>
        <i/>
        <sz val="11"/>
        <rFont val="Arial"/>
        <family val="2"/>
        <charset val="238"/>
      </rPr>
      <t>*</t>
    </r>
  </si>
  <si>
    <t>2731*</t>
  </si>
  <si>
    <t xml:space="preserve">  Zatezne kamate i  troškovi spora*</t>
  </si>
  <si>
    <t>Tekući i kapitalni transferi  ( 112+148 )</t>
  </si>
  <si>
    <r>
      <t xml:space="preserve">   Država</t>
    </r>
    <r>
      <rPr>
        <i/>
        <sz val="12"/>
        <rFont val="Arial"/>
        <family val="2"/>
        <charset val="238"/>
      </rPr>
      <t>*</t>
    </r>
  </si>
  <si>
    <r>
      <t xml:space="preserve">    Federacija</t>
    </r>
    <r>
      <rPr>
        <i/>
        <sz val="12"/>
        <rFont val="Arial"/>
        <family val="2"/>
        <charset val="238"/>
      </rPr>
      <t>*</t>
    </r>
  </si>
  <si>
    <r>
      <t xml:space="preserve">   Republika Srpska</t>
    </r>
    <r>
      <rPr>
        <i/>
        <sz val="12"/>
        <rFont val="Arial"/>
        <family val="2"/>
        <charset val="238"/>
      </rPr>
      <t>*</t>
    </r>
  </si>
  <si>
    <r>
      <t xml:space="preserve">   Kantoni</t>
    </r>
    <r>
      <rPr>
        <i/>
        <sz val="12"/>
        <rFont val="Arial"/>
        <family val="2"/>
        <charset val="238"/>
      </rPr>
      <t>*</t>
    </r>
  </si>
  <si>
    <r>
      <t xml:space="preserve">   Gradovi</t>
    </r>
    <r>
      <rPr>
        <i/>
        <sz val="12"/>
        <rFont val="Arial"/>
        <family val="2"/>
        <charset val="238"/>
      </rPr>
      <t>*</t>
    </r>
  </si>
  <si>
    <t xml:space="preserve">   Općine* </t>
  </si>
  <si>
    <t xml:space="preserve">   Tekući transferi za PIO/MIO*</t>
  </si>
  <si>
    <t xml:space="preserve">    Transfer za Federalni zavod za zapošljavanje*</t>
  </si>
  <si>
    <t xml:space="preserve">   Transfer za kantonalne službe za zapošljavanje*</t>
  </si>
  <si>
    <t>27*</t>
  </si>
  <si>
    <r>
      <t xml:space="preserve">   Tekući transferi pojedincima po osnovu penzijskog osiguranja</t>
    </r>
    <r>
      <rPr>
        <i/>
        <sz val="12"/>
        <rFont val="Arial"/>
        <family val="2"/>
        <charset val="238"/>
      </rPr>
      <t>*</t>
    </r>
  </si>
  <si>
    <r>
      <t xml:space="preserve">   Transferi pojedincima po osnovu materijalno-socijalane sigunosti nezaposlenih lica</t>
    </r>
    <r>
      <rPr>
        <i/>
        <sz val="12"/>
        <rFont val="Arial"/>
        <family val="2"/>
        <charset val="238"/>
      </rPr>
      <t>*</t>
    </r>
  </si>
  <si>
    <r>
      <t xml:space="preserve">   Transferi za civilne zrtve rata</t>
    </r>
    <r>
      <rPr>
        <i/>
        <sz val="12"/>
        <rFont val="Arial"/>
        <family val="2"/>
        <charset val="238"/>
      </rPr>
      <t>*</t>
    </r>
  </si>
  <si>
    <r>
      <t xml:space="preserve">   Transferi za posebne namjene  (elementarne nepogode)</t>
    </r>
    <r>
      <rPr>
        <i/>
        <sz val="12"/>
        <rFont val="Arial"/>
        <family val="2"/>
        <charset val="238"/>
      </rPr>
      <t>*</t>
    </r>
  </si>
  <si>
    <r>
      <t xml:space="preserve">   Transferi za lica sa invaliditetom - neratni invalidi</t>
    </r>
    <r>
      <rPr>
        <i/>
        <sz val="12"/>
        <rFont val="Arial"/>
        <family val="2"/>
        <charset val="238"/>
      </rPr>
      <t>*</t>
    </r>
  </si>
  <si>
    <r>
      <t xml:space="preserve">   Transferi za prevoz učenika</t>
    </r>
    <r>
      <rPr>
        <i/>
        <sz val="12"/>
        <rFont val="Arial"/>
        <family val="2"/>
        <charset val="238"/>
      </rPr>
      <t>*</t>
    </r>
  </si>
  <si>
    <r>
      <t xml:space="preserve">   Kapitalni transferi Državi</t>
    </r>
    <r>
      <rPr>
        <i/>
        <sz val="12"/>
        <rFont val="Arial"/>
        <family val="2"/>
        <charset val="238"/>
      </rPr>
      <t>*</t>
    </r>
  </si>
  <si>
    <r>
      <t xml:space="preserve">   Kapitalni transferi Federaciji</t>
    </r>
    <r>
      <rPr>
        <i/>
        <sz val="12"/>
        <rFont val="Arial"/>
        <family val="2"/>
        <charset val="238"/>
      </rPr>
      <t>*</t>
    </r>
  </si>
  <si>
    <r>
      <t xml:space="preserve">   Kapitalni transferi Republici Srpskoj</t>
    </r>
    <r>
      <rPr>
        <i/>
        <sz val="12"/>
        <rFont val="Arial"/>
        <family val="2"/>
        <charset val="238"/>
      </rPr>
      <t>*</t>
    </r>
  </si>
  <si>
    <r>
      <t xml:space="preserve">   Kapitalni transferi kantonima</t>
    </r>
    <r>
      <rPr>
        <i/>
        <sz val="12"/>
        <rFont val="Arial"/>
        <family val="2"/>
        <charset val="238"/>
      </rPr>
      <t>*</t>
    </r>
  </si>
  <si>
    <r>
      <t xml:space="preserve">   Kapitalni transferi gradovima 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</si>
  <si>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Kapitalni transferi  općinama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</si>
  <si>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t xml:space="preserve">   Kapitalni transfer za Zavod zdravstvenog osiguranja i reosiguranja FBiH*</t>
  </si>
  <si>
    <t>IZDACI ZA NABAVKU STALNIH SREDSTAVA (183+…..+188)</t>
  </si>
  <si>
    <t>NETO NABAVKA STALNIH SREDSTAVA                          (182 minus 174)</t>
  </si>
  <si>
    <t>PRIMICI OD FINANSIJSKE IMOVINE (193+194+195+196+197+198+199+200+203)</t>
  </si>
  <si>
    <t>322.1</t>
  </si>
  <si>
    <r>
      <t xml:space="preserve">   Pozajmljivanje finansijskim institucijama</t>
    </r>
    <r>
      <rPr>
        <i/>
        <sz val="12"/>
        <rFont val="Arial"/>
        <family val="2"/>
        <charset val="238"/>
      </rPr>
      <t>*</t>
    </r>
  </si>
  <si>
    <r>
      <t xml:space="preserve">   Ostala domaća pozajmljivanja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</si>
  <si>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t>NETO POVEĆANJE (SMANJENJE) FINANSIJSKE IMOVINE (192minus 204)</t>
  </si>
  <si>
    <t xml:space="preserve">    Primici zaduživanja od budžeta drugih nivoa vlasti*</t>
  </si>
  <si>
    <t>NETO ZADUŽIVANJE (NETO OTPLATE DUGOVA)               (216 minus 241)</t>
  </si>
  <si>
    <t>Novčana sredstavi plemeniti metali</t>
  </si>
  <si>
    <r>
      <t>Naknade od korištenja GSM/UMTS</t>
    </r>
    <r>
      <rPr>
        <sz val="10"/>
        <color theme="1"/>
        <rFont val="Times New Roman"/>
        <family val="1"/>
      </rPr>
      <t xml:space="preserve"> licence</t>
    </r>
  </si>
  <si>
    <t>ERP kod (–/–)</t>
  </si>
  <si>
    <t>ERP kod
(+/+)</t>
  </si>
  <si>
    <t>D5</t>
  </si>
  <si>
    <t>D61R</t>
  </si>
  <si>
    <t>D2</t>
  </si>
  <si>
    <t>D91R</t>
  </si>
  <si>
    <t>OR</t>
  </si>
  <si>
    <t>FA</t>
  </si>
  <si>
    <t>D4R</t>
  </si>
  <si>
    <t>P51</t>
  </si>
  <si>
    <t>OE</t>
  </si>
  <si>
    <t>D62</t>
  </si>
  <si>
    <t>D41P</t>
  </si>
  <si>
    <t>241</t>
  </si>
  <si>
    <t>D3P</t>
  </si>
  <si>
    <t>815310, 823311</t>
  </si>
  <si>
    <t>814310, 823312, 823400</t>
  </si>
  <si>
    <t>815100, 823500</t>
  </si>
  <si>
    <t>814300, 814320, 814321, 814322, 814323, 814324, 814325, 815300, 815320, 815321, 815322, 815323, 815324, 815325</t>
  </si>
  <si>
    <t>823300, 823321, 823322, 823323, 823324, 823325</t>
  </si>
  <si>
    <t>823600</t>
  </si>
  <si>
    <t>814100, 814200, 815200, 823100, 823200</t>
  </si>
  <si>
    <t>614400, 614500, 614600</t>
  </si>
  <si>
    <t>821100, 821200, 821300, 821400, 821500, 821600</t>
  </si>
  <si>
    <t>811110, 811121, 811124, 811125, 811126, 811200, 811900</t>
  </si>
  <si>
    <t>713000, 713100</t>
  </si>
  <si>
    <t>712100, 712110, 712120, 712131, 712133, 712190</t>
  </si>
  <si>
    <t>721300, 721400</t>
  </si>
  <si>
    <t>721120, 721700, 722200, 722300, 722400, 722500, 722600, 722700</t>
  </si>
  <si>
    <t>721191, 722751</t>
  </si>
  <si>
    <t>777000, 733100, 733110, 733120</t>
  </si>
  <si>
    <t>611100, 611154, 611155, 611156, 611200, 611226</t>
  </si>
  <si>
    <t>612000, 611130</t>
  </si>
  <si>
    <t>616100, 616200, 613960</t>
  </si>
  <si>
    <t>611225, 611227, 611228, 611229</t>
  </si>
  <si>
    <t>716000, 711100</t>
  </si>
  <si>
    <t>711200, 711900</t>
  </si>
  <si>
    <t>714110, 714190, 714100</t>
  </si>
  <si>
    <t>721111, 721100</t>
  </si>
  <si>
    <t>614234, 614300, 614800</t>
  </si>
  <si>
    <t>822700, 813700</t>
  </si>
  <si>
    <t>714130, 715000, 717000, 721200, 722100</t>
  </si>
  <si>
    <t>732111, 742111</t>
  </si>
  <si>
    <t>732112, 742112</t>
  </si>
  <si>
    <t>732113, 742113</t>
  </si>
  <si>
    <t>732114, 742114</t>
  </si>
  <si>
    <t>732115, 732116, 742115, 742116</t>
  </si>
  <si>
    <t>732132, 732134</t>
  </si>
  <si>
    <t>732131, 732133</t>
  </si>
  <si>
    <t>732100, 732120, 732130, 742110, 742200</t>
  </si>
  <si>
    <t>741110, 741120</t>
  </si>
  <si>
    <t>616300, 616500</t>
  </si>
  <si>
    <t>614111, 615111</t>
  </si>
  <si>
    <t>614112, 615112</t>
  </si>
  <si>
    <t>614113, 615113</t>
  </si>
  <si>
    <t>614114, 615114</t>
  </si>
  <si>
    <t>614115, 614116, 615115, 615116</t>
  </si>
  <si>
    <t>614173, 614174, 615122, 615123</t>
  </si>
  <si>
    <t>614161, 614162</t>
  </si>
  <si>
    <t>6xxxxx</t>
  </si>
  <si>
    <t>614100, 614120, 614141, 614147, 614180, 615100, 615130</t>
  </si>
  <si>
    <t>614700, 615700</t>
  </si>
  <si>
    <t>614200, 614210, 614220, 614231, 614233
, 614235, 614243</t>
  </si>
  <si>
    <t>615200, 615300, 615400, 615500, 615600</t>
  </si>
  <si>
    <t>721192, 813100</t>
  </si>
  <si>
    <t>722731, 813200, 813300</t>
  </si>
  <si>
    <t>822600, 822611, 813600, 813611</t>
  </si>
  <si>
    <t>822200, 822612, 813612</t>
  </si>
  <si>
    <t>822400, 721612, 721613, 811122, 811123</t>
  </si>
  <si>
    <t>822500, 813400, 813500</t>
  </si>
  <si>
    <t>Exchange rate gains or losses</t>
  </si>
  <si>
    <t>4222</t>
  </si>
  <si>
    <t>721500</t>
  </si>
  <si>
    <t>II Q 2018.</t>
  </si>
  <si>
    <t>Kapitalni transferi  ( 82+85+93 )sabira i 742200</t>
  </si>
  <si>
    <t xml:space="preserve">Kapitalni transferi drugim nivoima vlasti   (r.br. 150) </t>
  </si>
  <si>
    <t xml:space="preserve">Primljeni transferi od ostalih nivoa vlasti i fondova (r.br.63) </t>
  </si>
  <si>
    <t>Period izvještavanja: od 1.1.  do  31.12.2019. godine</t>
  </si>
  <si>
    <t xml:space="preserve">                                                                                 KONSOLIDIRANI PREGLED SVIH NIVOA VLASTI U  FEDERACIJI BIH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</si>
</sst>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5" formatCode="_-* #,##0.00_-;\-* #,##0.00_-;_-* &quot;-&quot;??_-;_-@_-"/>
    <numFmt numFmtId="166" formatCode="0.0%"/>
    <numFmt numFmtId="167" formatCode="_-* #,##0_-;\-* #,##0_-;_-* &quot;-&quot;??_-;_-@_-"/>
    <numFmt numFmtId="168" formatCode="[$$-1009]#,##0.00;\-[$$-1009]#,##0.00"/>
    <numFmt numFmtId="169" formatCode="General_)"/>
  </numFmts>
  <fonts count="5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color indexed="10"/>
      <name val="Arial"/>
      <family val="2"/>
    </font>
    <font>
      <sz val="11"/>
      <name val="Arial"/>
      <family val="2"/>
      <charset val="238"/>
    </font>
    <font>
      <sz val="12"/>
      <name val="Helv"/>
    </font>
    <font>
      <sz val="10"/>
      <color indexed="8"/>
      <name val="Arial"/>
      <family val="2"/>
    </font>
    <font>
      <sz val="12"/>
      <color theme="4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2"/>
      <color rgb="FFC00000"/>
      <name val="Calibri"/>
      <family val="2"/>
      <scheme val="minor"/>
    </font>
    <font>
      <sz val="10"/>
      <color theme="1"/>
      <name val="Times New Roman"/>
      <family val="1"/>
    </font>
    <font>
      <sz val="9"/>
      <name val="Arial"/>
      <family val="2"/>
    </font>
    <font>
      <b/>
      <u/>
      <sz val="9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  <charset val="238"/>
    </font>
    <font>
      <b/>
      <sz val="11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  <charset val="238"/>
    </font>
    <font>
      <i/>
      <sz val="9"/>
      <name val="Arial"/>
      <family val="2"/>
    </font>
    <font>
      <i/>
      <sz val="9"/>
      <color indexed="8"/>
      <name val="Arial"/>
      <family val="2"/>
      <charset val="238"/>
    </font>
    <font>
      <i/>
      <sz val="12"/>
      <color indexed="8"/>
      <name val="Arial"/>
      <family val="2"/>
      <charset val="238"/>
    </font>
    <font>
      <i/>
      <sz val="9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color indexed="8"/>
      <name val="Arial"/>
      <family val="2"/>
    </font>
    <font>
      <i/>
      <sz val="11"/>
      <name val="Arial"/>
      <family val="2"/>
      <charset val="238"/>
    </font>
    <font>
      <i/>
      <sz val="10"/>
      <name val="Arial"/>
      <family val="2"/>
      <charset val="238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sz val="12"/>
      <color theme="5"/>
      <name val="Calibri"/>
      <family val="2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BB5"/>
        <bgColor indexed="64"/>
      </patternFill>
    </fill>
    <fill>
      <patternFill patternType="solid">
        <fgColor rgb="FFFFFDE7"/>
        <bgColor indexed="64"/>
      </patternFill>
    </fill>
    <fill>
      <patternFill patternType="solid">
        <fgColor rgb="FFD7EAF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ED8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thin">
        <color auto="1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 style="thin">
        <color indexed="64"/>
      </right>
      <top style="medium">
        <color rgb="FF00B050"/>
      </top>
      <bottom/>
      <diagonal/>
    </border>
    <border>
      <left style="thin">
        <color auto="1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/>
      <bottom style="medium">
        <color rgb="FF00B05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8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168" fontId="6" fillId="0" borderId="0"/>
    <xf numFmtId="168" fontId="9" fillId="0" borderId="0"/>
    <xf numFmtId="168" fontId="8" fillId="0" borderId="0"/>
    <xf numFmtId="168" fontId="11" fillId="0" borderId="0"/>
    <xf numFmtId="169" fontId="12" fillId="0" borderId="0"/>
    <xf numFmtId="0" fontId="8" fillId="0" borderId="0"/>
    <xf numFmtId="0" fontId="11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47" fillId="0" borderId="0"/>
    <xf numFmtId="0" fontId="8" fillId="0" borderId="0">
      <alignment vertical="center"/>
    </xf>
  </cellStyleXfs>
  <cellXfs count="320">
    <xf numFmtId="0" fontId="0" fillId="0" borderId="0" xfId="0"/>
    <xf numFmtId="0" fontId="0" fillId="2" borderId="0" xfId="0" applyFill="1"/>
    <xf numFmtId="0" fontId="41" fillId="0" borderId="0" xfId="12" applyFont="1" applyFill="1" applyAlignment="1">
      <alignment horizontal="left" vertical="top"/>
    </xf>
    <xf numFmtId="0" fontId="42" fillId="0" borderId="6" xfId="12" applyFont="1" applyFill="1" applyBorder="1" applyAlignment="1">
      <alignment horizontal="left" vertical="center"/>
    </xf>
    <xf numFmtId="0" fontId="42" fillId="0" borderId="6" xfId="12" applyFont="1" applyFill="1" applyBorder="1" applyAlignment="1">
      <alignment horizontal="center" vertical="center" wrapText="1"/>
    </xf>
    <xf numFmtId="0" fontId="42" fillId="0" borderId="8" xfId="12" applyFont="1" applyFill="1" applyBorder="1" applyAlignment="1">
      <alignment horizontal="center" vertical="center" wrapText="1"/>
    </xf>
    <xf numFmtId="0" fontId="41" fillId="0" borderId="6" xfId="12" applyFont="1" applyFill="1" applyBorder="1" applyAlignment="1">
      <alignment horizontal="left" vertical="top"/>
    </xf>
    <xf numFmtId="0" fontId="13" fillId="0" borderId="0" xfId="12" applyFont="1" applyFill="1" applyBorder="1" applyAlignment="1">
      <alignment horizontal="center" vertical="top"/>
    </xf>
    <xf numFmtId="0" fontId="13" fillId="0" borderId="0" xfId="12" applyFont="1" applyFill="1" applyAlignment="1">
      <alignment horizontal="left" vertical="top"/>
    </xf>
    <xf numFmtId="49" fontId="0" fillId="2" borderId="0" xfId="0" applyNumberFormat="1" applyFill="1"/>
    <xf numFmtId="167" fontId="0" fillId="2" borderId="0" xfId="1" applyNumberFormat="1" applyFont="1" applyFill="1"/>
    <xf numFmtId="168" fontId="8" fillId="2" borderId="0" xfId="5" applyFont="1" applyFill="1" applyAlignment="1">
      <alignment horizontal="left" wrapText="1" indent="4"/>
    </xf>
    <xf numFmtId="168" fontId="7" fillId="2" borderId="0" xfId="5" applyFont="1" applyFill="1" applyBorder="1" applyAlignment="1">
      <alignment horizontal="left"/>
    </xf>
    <xf numFmtId="0" fontId="0" fillId="2" borderId="0" xfId="0" applyFill="1" applyAlignment="1">
      <alignment wrapText="1"/>
    </xf>
    <xf numFmtId="167" fontId="16" fillId="2" borderId="10" xfId="1" applyNumberFormat="1" applyFont="1" applyFill="1" applyBorder="1"/>
    <xf numFmtId="167" fontId="15" fillId="2" borderId="11" xfId="1" applyNumberFormat="1" applyFont="1" applyFill="1" applyBorder="1"/>
    <xf numFmtId="167" fontId="1" fillId="2" borderId="11" xfId="1" applyNumberFormat="1" applyFont="1" applyFill="1" applyBorder="1"/>
    <xf numFmtId="167" fontId="19" fillId="2" borderId="11" xfId="1" applyNumberFormat="1" applyFont="1" applyFill="1" applyBorder="1"/>
    <xf numFmtId="167" fontId="14" fillId="2" borderId="11" xfId="1" applyNumberFormat="1" applyFont="1" applyFill="1" applyBorder="1"/>
    <xf numFmtId="167" fontId="16" fillId="2" borderId="11" xfId="1" applyNumberFormat="1" applyFont="1" applyFill="1" applyBorder="1"/>
    <xf numFmtId="167" fontId="18" fillId="2" borderId="11" xfId="1" applyNumberFormat="1" applyFont="1" applyFill="1" applyBorder="1"/>
    <xf numFmtId="167" fontId="17" fillId="2" borderId="11" xfId="1" applyNumberFormat="1" applyFont="1" applyFill="1" applyBorder="1"/>
    <xf numFmtId="167" fontId="18" fillId="2" borderId="11" xfId="0" applyNumberFormat="1" applyFont="1" applyFill="1" applyBorder="1"/>
    <xf numFmtId="167" fontId="14" fillId="2" borderId="11" xfId="0" applyNumberFormat="1" applyFont="1" applyFill="1" applyBorder="1"/>
    <xf numFmtId="0" fontId="0" fillId="5" borderId="1" xfId="0" applyFill="1" applyBorder="1"/>
    <xf numFmtId="49" fontId="0" fillId="3" borderId="2" xfId="0" applyNumberFormat="1" applyFill="1" applyBorder="1"/>
    <xf numFmtId="0" fontId="0" fillId="3" borderId="2" xfId="0" applyFill="1" applyBorder="1"/>
    <xf numFmtId="168" fontId="7" fillId="4" borderId="12" xfId="5" applyFont="1" applyFill="1" applyBorder="1"/>
    <xf numFmtId="0" fontId="0" fillId="5" borderId="3" xfId="0" applyFill="1" applyBorder="1"/>
    <xf numFmtId="49" fontId="0" fillId="3" borderId="0" xfId="0" applyNumberFormat="1" applyFill="1" applyBorder="1"/>
    <xf numFmtId="0" fontId="0" fillId="3" borderId="0" xfId="0" applyFill="1" applyBorder="1"/>
    <xf numFmtId="168" fontId="8" fillId="4" borderId="13" xfId="5" applyFont="1" applyFill="1" applyBorder="1" applyAlignment="1">
      <alignment horizontal="left" indent="2"/>
    </xf>
    <xf numFmtId="168" fontId="8" fillId="4" borderId="13" xfId="5" applyFont="1" applyFill="1" applyBorder="1" applyAlignment="1">
      <alignment horizontal="left" indent="4"/>
    </xf>
    <xf numFmtId="168" fontId="8" fillId="4" borderId="13" xfId="5" applyFont="1" applyFill="1" applyBorder="1" applyAlignment="1">
      <alignment horizontal="left" indent="6"/>
    </xf>
    <xf numFmtId="168" fontId="6" fillId="4" borderId="13" xfId="5" applyFont="1" applyFill="1" applyBorder="1" applyAlignment="1">
      <alignment horizontal="left" indent="6"/>
    </xf>
    <xf numFmtId="168" fontId="8" fillId="4" borderId="13" xfId="5" applyFont="1" applyFill="1" applyBorder="1" applyAlignment="1">
      <alignment horizontal="left" indent="5"/>
    </xf>
    <xf numFmtId="168" fontId="8" fillId="4" borderId="13" xfId="5" applyFont="1" applyFill="1" applyBorder="1" applyAlignment="1">
      <alignment horizontal="left" indent="8"/>
    </xf>
    <xf numFmtId="168" fontId="8" fillId="4" borderId="13" xfId="5" applyFont="1" applyFill="1" applyBorder="1" applyAlignment="1">
      <alignment horizontal="left" wrapText="1" indent="2"/>
    </xf>
    <xf numFmtId="168" fontId="8" fillId="4" borderId="13" xfId="5" applyFont="1" applyFill="1" applyBorder="1" applyAlignment="1">
      <alignment horizontal="left" wrapText="1" indent="4"/>
    </xf>
    <xf numFmtId="168" fontId="8" fillId="4" borderId="13" xfId="5" applyFont="1" applyFill="1" applyBorder="1" applyAlignment="1">
      <alignment horizontal="left" wrapText="1" indent="6"/>
    </xf>
    <xf numFmtId="168" fontId="8" fillId="4" borderId="13" xfId="5" applyFont="1" applyFill="1" applyBorder="1" applyAlignment="1">
      <alignment horizontal="left" vertical="top" wrapText="1" indent="6"/>
    </xf>
    <xf numFmtId="168" fontId="8" fillId="4" borderId="13" xfId="6" applyFont="1" applyFill="1" applyBorder="1" applyAlignment="1">
      <alignment horizontal="left" wrapText="1" indent="2"/>
    </xf>
    <xf numFmtId="168" fontId="8" fillId="4" borderId="13" xfId="7" applyFont="1" applyFill="1" applyBorder="1" applyAlignment="1">
      <alignment horizontal="left" indent="4"/>
    </xf>
    <xf numFmtId="168" fontId="8" fillId="4" borderId="13" xfId="7" applyFont="1" applyFill="1" applyBorder="1" applyAlignment="1">
      <alignment horizontal="left" indent="6"/>
    </xf>
    <xf numFmtId="168" fontId="8" fillId="4" borderId="13" xfId="5" applyFont="1" applyFill="1" applyBorder="1" applyAlignment="1">
      <alignment horizontal="left" vertical="top" wrapText="1" indent="4"/>
    </xf>
    <xf numFmtId="168" fontId="6" fillId="4" borderId="13" xfId="5" applyFont="1" applyFill="1" applyBorder="1" applyAlignment="1">
      <alignment horizontal="left" indent="4"/>
    </xf>
    <xf numFmtId="168" fontId="8" fillId="4" borderId="13" xfId="5" applyFont="1" applyFill="1" applyBorder="1"/>
    <xf numFmtId="168" fontId="7" fillId="4" borderId="13" xfId="5" applyFont="1" applyFill="1" applyBorder="1" applyAlignment="1">
      <alignment horizontal="left" indent="2"/>
    </xf>
    <xf numFmtId="49" fontId="0" fillId="3" borderId="0" xfId="0" quotePrefix="1" applyNumberFormat="1" applyFill="1" applyBorder="1"/>
    <xf numFmtId="168" fontId="8" fillId="4" borderId="13" xfId="7" applyFont="1" applyFill="1" applyBorder="1" applyAlignment="1">
      <alignment horizontal="left" wrapText="1" indent="6"/>
    </xf>
    <xf numFmtId="168" fontId="8" fillId="4" borderId="13" xfId="5" applyFont="1" applyFill="1" applyBorder="1" applyAlignment="1">
      <alignment horizontal="left" vertical="top" wrapText="1" indent="8"/>
    </xf>
    <xf numFmtId="168" fontId="8" fillId="4" borderId="13" xfId="6" applyFont="1" applyFill="1" applyBorder="1" applyAlignment="1">
      <alignment horizontal="left" wrapText="1" indent="5"/>
    </xf>
    <xf numFmtId="168" fontId="8" fillId="4" borderId="13" xfId="7" applyFont="1" applyFill="1" applyBorder="1" applyAlignment="1">
      <alignment horizontal="left" indent="8"/>
    </xf>
    <xf numFmtId="168" fontId="8" fillId="4" borderId="13" xfId="8" applyFont="1" applyFill="1" applyBorder="1" applyAlignment="1">
      <alignment horizontal="left" vertical="top" wrapText="1" indent="8"/>
    </xf>
    <xf numFmtId="169" fontId="8" fillId="4" borderId="13" xfId="9" applyFont="1" applyFill="1" applyBorder="1" applyAlignment="1">
      <alignment horizontal="left" indent="6"/>
    </xf>
    <xf numFmtId="169" fontId="8" fillId="4" borderId="13" xfId="9" applyFont="1" applyFill="1" applyBorder="1" applyAlignment="1">
      <alignment horizontal="left" indent="8"/>
    </xf>
    <xf numFmtId="168" fontId="7" fillId="4" borderId="13" xfId="8" applyFont="1" applyFill="1" applyBorder="1" applyAlignment="1"/>
    <xf numFmtId="168" fontId="7" fillId="4" borderId="13" xfId="5" applyFont="1" applyFill="1" applyBorder="1" applyAlignment="1"/>
    <xf numFmtId="168" fontId="7" fillId="4" borderId="13" xfId="0" applyNumberFormat="1" applyFont="1" applyFill="1" applyBorder="1"/>
    <xf numFmtId="168" fontId="8" fillId="4" borderId="13" xfId="0" applyNumberFormat="1" applyFont="1" applyFill="1" applyBorder="1" applyAlignment="1">
      <alignment horizontal="left" indent="2"/>
    </xf>
    <xf numFmtId="168" fontId="8" fillId="4" borderId="13" xfId="5" applyFont="1" applyFill="1" applyBorder="1" applyAlignment="1">
      <alignment horizontal="left" vertical="top" wrapText="1" indent="10"/>
    </xf>
    <xf numFmtId="168" fontId="8" fillId="4" borderId="13" xfId="5" applyFont="1" applyFill="1" applyBorder="1" applyAlignment="1">
      <alignment horizontal="left" indent="10"/>
    </xf>
    <xf numFmtId="168" fontId="8" fillId="4" borderId="13" xfId="6" applyFont="1" applyFill="1" applyBorder="1" applyAlignment="1">
      <alignment horizontal="left" indent="4"/>
    </xf>
    <xf numFmtId="0" fontId="0" fillId="5" borderId="4" xfId="0" applyFill="1" applyBorder="1"/>
    <xf numFmtId="49" fontId="0" fillId="3" borderId="5" xfId="0" applyNumberFormat="1" applyFill="1" applyBorder="1"/>
    <xf numFmtId="0" fontId="0" fillId="3" borderId="5" xfId="0" applyFill="1" applyBorder="1"/>
    <xf numFmtId="168" fontId="8" fillId="4" borderId="14" xfId="5" applyFont="1" applyFill="1" applyBorder="1" applyAlignment="1">
      <alignment horizontal="left" wrapText="1" indent="4"/>
    </xf>
    <xf numFmtId="0" fontId="0" fillId="2" borderId="2" xfId="0" applyFill="1" applyBorder="1"/>
    <xf numFmtId="0" fontId="0" fillId="5" borderId="16" xfId="0" applyFill="1" applyBorder="1"/>
    <xf numFmtId="49" fontId="0" fillId="3" borderId="17" xfId="0" applyNumberFormat="1" applyFill="1" applyBorder="1"/>
    <xf numFmtId="0" fontId="0" fillId="3" borderId="17" xfId="0" applyFill="1" applyBorder="1"/>
    <xf numFmtId="168" fontId="7" fillId="4" borderId="18" xfId="5" applyFont="1" applyFill="1" applyBorder="1"/>
    <xf numFmtId="167" fontId="16" fillId="2" borderId="15" xfId="1" applyNumberFormat="1" applyFont="1" applyFill="1" applyBorder="1"/>
    <xf numFmtId="168" fontId="7" fillId="4" borderId="18" xfId="5" applyFont="1" applyFill="1" applyBorder="1" applyAlignment="1">
      <alignment horizontal="left" indent="2"/>
    </xf>
    <xf numFmtId="167" fontId="15" fillId="2" borderId="15" xfId="1" applyNumberFormat="1" applyFont="1" applyFill="1" applyBorder="1"/>
    <xf numFmtId="49" fontId="0" fillId="3" borderId="20" xfId="0" applyNumberFormat="1" applyFill="1" applyBorder="1"/>
    <xf numFmtId="0" fontId="0" fillId="3" borderId="20" xfId="0" applyFill="1" applyBorder="1"/>
    <xf numFmtId="168" fontId="8" fillId="4" borderId="21" xfId="6" applyFont="1" applyFill="1" applyBorder="1" applyAlignment="1">
      <alignment horizontal="left" indent="6"/>
    </xf>
    <xf numFmtId="167" fontId="1" fillId="2" borderId="22" xfId="1" applyNumberFormat="1" applyFont="1" applyFill="1" applyBorder="1"/>
    <xf numFmtId="49" fontId="0" fillId="3" borderId="24" xfId="0" applyNumberFormat="1" applyFill="1" applyBorder="1"/>
    <xf numFmtId="0" fontId="0" fillId="3" borderId="24" xfId="0" applyFill="1" applyBorder="1"/>
    <xf numFmtId="168" fontId="7" fillId="4" borderId="25" xfId="5" applyFont="1" applyFill="1" applyBorder="1"/>
    <xf numFmtId="167" fontId="1" fillId="2" borderId="26" xfId="1" applyNumberFormat="1" applyFont="1" applyFill="1" applyBorder="1"/>
    <xf numFmtId="167" fontId="18" fillId="2" borderId="15" xfId="0" applyNumberFormat="1" applyFont="1" applyFill="1" applyBorder="1"/>
    <xf numFmtId="167" fontId="43" fillId="2" borderId="11" xfId="1" applyNumberFormat="1" applyFont="1" applyFill="1" applyBorder="1"/>
    <xf numFmtId="0" fontId="0" fillId="2" borderId="19" xfId="0" applyFill="1" applyBorder="1"/>
    <xf numFmtId="0" fontId="0" fillId="2" borderId="3" xfId="0" applyFill="1" applyBorder="1"/>
    <xf numFmtId="0" fontId="0" fillId="2" borderId="23" xfId="0" applyFill="1" applyBorder="1"/>
    <xf numFmtId="167" fontId="0" fillId="9" borderId="8" xfId="0" applyNumberFormat="1" applyFill="1" applyBorder="1"/>
    <xf numFmtId="167" fontId="16" fillId="9" borderId="8" xfId="1" applyNumberFormat="1" applyFont="1" applyFill="1" applyBorder="1"/>
    <xf numFmtId="168" fontId="7" fillId="10" borderId="2" xfId="5" applyFont="1" applyFill="1" applyBorder="1"/>
    <xf numFmtId="168" fontId="8" fillId="10" borderId="0" xfId="5" applyFont="1" applyFill="1" applyBorder="1" applyAlignment="1">
      <alignment horizontal="left" indent="2"/>
    </xf>
    <xf numFmtId="168" fontId="8" fillId="10" borderId="0" xfId="5" applyFont="1" applyFill="1" applyBorder="1" applyAlignment="1">
      <alignment horizontal="left" indent="4"/>
    </xf>
    <xf numFmtId="168" fontId="8" fillId="10" borderId="0" xfId="5" applyFont="1" applyFill="1" applyBorder="1" applyAlignment="1">
      <alignment horizontal="left" indent="6"/>
    </xf>
    <xf numFmtId="168" fontId="8" fillId="10" borderId="0" xfId="5" applyFont="1" applyFill="1" applyBorder="1" applyAlignment="1">
      <alignment horizontal="left" indent="8"/>
    </xf>
    <xf numFmtId="168" fontId="8" fillId="10" borderId="0" xfId="5" applyFont="1" applyFill="1" applyBorder="1" applyAlignment="1">
      <alignment horizontal="left" wrapText="1" indent="4"/>
    </xf>
    <xf numFmtId="168" fontId="8" fillId="10" borderId="0" xfId="5" applyFont="1" applyFill="1" applyBorder="1" applyAlignment="1">
      <alignment horizontal="left" wrapText="1" indent="6"/>
    </xf>
    <xf numFmtId="168" fontId="8" fillId="10" borderId="0" xfId="6" applyFont="1" applyFill="1" applyBorder="1" applyAlignment="1">
      <alignment horizontal="left" wrapText="1" indent="2"/>
    </xf>
    <xf numFmtId="168" fontId="8" fillId="10" borderId="0" xfId="7" applyFont="1" applyFill="1" applyBorder="1" applyAlignment="1">
      <alignment horizontal="left" indent="4"/>
    </xf>
    <xf numFmtId="168" fontId="8" fillId="10" borderId="0" xfId="7" applyFont="1" applyFill="1" applyBorder="1" applyAlignment="1">
      <alignment horizontal="left" indent="6"/>
    </xf>
    <xf numFmtId="168" fontId="8" fillId="10" borderId="0" xfId="5" applyFont="1" applyFill="1" applyBorder="1" applyAlignment="1">
      <alignment horizontal="left" vertical="top" wrapText="1" indent="4"/>
    </xf>
    <xf numFmtId="168" fontId="8" fillId="10" borderId="0" xfId="5" applyFont="1" applyFill="1" applyBorder="1"/>
    <xf numFmtId="168" fontId="7" fillId="10" borderId="17" xfId="5" applyFont="1" applyFill="1" applyBorder="1"/>
    <xf numFmtId="168" fontId="7" fillId="10" borderId="0" xfId="5" applyFont="1" applyFill="1" applyBorder="1" applyAlignment="1">
      <alignment horizontal="left" indent="2"/>
    </xf>
    <xf numFmtId="49" fontId="8" fillId="10" borderId="0" xfId="7" applyNumberFormat="1" applyFont="1" applyFill="1" applyBorder="1" applyAlignment="1">
      <alignment horizontal="left" wrapText="1" indent="6"/>
    </xf>
    <xf numFmtId="168" fontId="8" fillId="10" borderId="0" xfId="5" applyFont="1" applyFill="1" applyBorder="1" applyAlignment="1">
      <alignment horizontal="left" wrapText="1" indent="8"/>
    </xf>
    <xf numFmtId="168" fontId="8" fillId="10" borderId="0" xfId="5" applyFont="1" applyFill="1" applyBorder="1" applyAlignment="1">
      <alignment horizontal="left" vertical="top" wrapText="1" indent="8"/>
    </xf>
    <xf numFmtId="168" fontId="8" fillId="10" borderId="0" xfId="7" applyFont="1" applyFill="1" applyBorder="1" applyAlignment="1">
      <alignment horizontal="left" indent="8"/>
    </xf>
    <xf numFmtId="168" fontId="8" fillId="10" borderId="0" xfId="5" applyFont="1" applyFill="1" applyBorder="1" applyAlignment="1">
      <alignment horizontal="left" indent="3"/>
    </xf>
    <xf numFmtId="168" fontId="8" fillId="10" borderId="0" xfId="5" applyFont="1" applyFill="1" applyBorder="1" applyAlignment="1">
      <alignment horizontal="left" vertical="top" wrapText="1" indent="6"/>
    </xf>
    <xf numFmtId="168" fontId="8" fillId="10" borderId="0" xfId="5" applyFont="1" applyFill="1" applyBorder="1" applyAlignment="1">
      <alignment horizontal="left" indent="5"/>
    </xf>
    <xf numFmtId="168" fontId="8" fillId="10" borderId="0" xfId="6" applyFont="1" applyFill="1" applyBorder="1" applyAlignment="1">
      <alignment horizontal="left" wrapText="1" indent="5"/>
    </xf>
    <xf numFmtId="168" fontId="7" fillId="10" borderId="17" xfId="5" applyFont="1" applyFill="1" applyBorder="1" applyAlignment="1">
      <alignment horizontal="left" indent="2"/>
    </xf>
    <xf numFmtId="169" fontId="8" fillId="10" borderId="0" xfId="9" applyFont="1" applyFill="1" applyBorder="1" applyAlignment="1">
      <alignment horizontal="left" indent="6"/>
    </xf>
    <xf numFmtId="169" fontId="8" fillId="10" borderId="0" xfId="9" applyFont="1" applyFill="1" applyBorder="1" applyAlignment="1">
      <alignment horizontal="left" indent="8"/>
    </xf>
    <xf numFmtId="168" fontId="8" fillId="10" borderId="20" xfId="6" applyFont="1" applyFill="1" applyBorder="1" applyAlignment="1">
      <alignment horizontal="left" indent="6"/>
    </xf>
    <xf numFmtId="168" fontId="7" fillId="10" borderId="0" xfId="8" applyFont="1" applyFill="1" applyBorder="1" applyAlignment="1">
      <alignment horizontal="left"/>
    </xf>
    <xf numFmtId="168" fontId="7" fillId="10" borderId="0" xfId="5" applyFont="1" applyFill="1" applyBorder="1" applyAlignment="1"/>
    <xf numFmtId="168" fontId="7" fillId="10" borderId="24" xfId="5" applyFont="1" applyFill="1" applyBorder="1"/>
    <xf numFmtId="168" fontId="7" fillId="10" borderId="0" xfId="5" applyFont="1" applyFill="1" applyBorder="1"/>
    <xf numFmtId="168" fontId="8" fillId="10" borderId="0" xfId="5" applyFont="1" applyFill="1" applyBorder="1" applyAlignment="1">
      <alignment horizontal="left" vertical="top" wrapText="1" indent="10"/>
    </xf>
    <xf numFmtId="168" fontId="8" fillId="10" borderId="0" xfId="5" applyFont="1" applyFill="1" applyBorder="1" applyAlignment="1">
      <alignment horizontal="left" indent="10"/>
    </xf>
    <xf numFmtId="168" fontId="8" fillId="10" borderId="0" xfId="5" applyFont="1" applyFill="1" applyBorder="1" applyAlignment="1">
      <alignment horizontal="left" wrapText="1" indent="10"/>
    </xf>
    <xf numFmtId="168" fontId="8" fillId="10" borderId="0" xfId="6" applyFont="1" applyFill="1" applyBorder="1" applyAlignment="1">
      <alignment horizontal="left" indent="6"/>
    </xf>
    <xf numFmtId="168" fontId="8" fillId="10" borderId="0" xfId="5" applyFont="1" applyFill="1" applyBorder="1" applyAlignment="1">
      <alignment horizontal="left" vertical="top" indent="6"/>
    </xf>
    <xf numFmtId="168" fontId="8" fillId="10" borderId="5" xfId="5" applyFont="1" applyFill="1" applyBorder="1" applyAlignment="1">
      <alignment horizontal="left" wrapText="1" indent="4"/>
    </xf>
    <xf numFmtId="0" fontId="28" fillId="2" borderId="8" xfId="14" applyFont="1" applyFill="1" applyBorder="1" applyAlignment="1">
      <alignment horizontal="center" vertical="center" wrapText="1"/>
    </xf>
    <xf numFmtId="0" fontId="29" fillId="2" borderId="8" xfId="14" applyFont="1" applyFill="1" applyBorder="1" applyAlignment="1">
      <alignment vertical="top"/>
    </xf>
    <xf numFmtId="0" fontId="28" fillId="2" borderId="8" xfId="14" applyFont="1" applyFill="1" applyBorder="1" applyAlignment="1">
      <alignment horizontal="center" vertical="center"/>
    </xf>
    <xf numFmtId="0" fontId="21" fillId="2" borderId="8" xfId="14" applyFont="1" applyFill="1" applyBorder="1" applyAlignment="1">
      <alignment horizontal="center" vertical="center"/>
    </xf>
    <xf numFmtId="0" fontId="21" fillId="2" borderId="9" xfId="14" applyFont="1" applyFill="1" applyBorder="1" applyAlignment="1">
      <alignment horizontal="center" vertical="center"/>
    </xf>
    <xf numFmtId="0" fontId="21" fillId="2" borderId="10" xfId="14" applyFont="1" applyFill="1" applyBorder="1" applyAlignment="1">
      <alignment horizontal="center" vertical="center"/>
    </xf>
    <xf numFmtId="0" fontId="21" fillId="2" borderId="8" xfId="14" applyFont="1" applyFill="1" applyBorder="1" applyAlignment="1">
      <alignment horizontal="center" vertical="top"/>
    </xf>
    <xf numFmtId="49" fontId="8" fillId="0" borderId="0" xfId="14" applyNumberFormat="1" applyFont="1" applyAlignment="1">
      <alignment vertical="top"/>
    </xf>
    <xf numFmtId="0" fontId="7" fillId="0" borderId="0" xfId="14" applyFont="1" applyAlignment="1">
      <alignment horizontal="left" vertical="top"/>
    </xf>
    <xf numFmtId="0" fontId="8" fillId="0" borderId="0" xfId="14" applyFont="1" applyAlignment="1">
      <alignment vertical="top"/>
    </xf>
    <xf numFmtId="0" fontId="21" fillId="0" borderId="0" xfId="14" applyFont="1" applyAlignment="1">
      <alignment vertical="top"/>
    </xf>
    <xf numFmtId="0" fontId="8" fillId="0" borderId="0" xfId="14" applyFont="1" applyBorder="1" applyAlignment="1">
      <alignment vertical="top"/>
    </xf>
    <xf numFmtId="0" fontId="8" fillId="0" borderId="0" xfId="14" applyFont="1" applyAlignment="1">
      <alignment horizontal="center" vertical="top"/>
    </xf>
    <xf numFmtId="0" fontId="22" fillId="0" borderId="0" xfId="14" applyFont="1" applyBorder="1" applyAlignment="1">
      <alignment horizontal="center" vertical="top"/>
    </xf>
    <xf numFmtId="0" fontId="22" fillId="0" borderId="0" xfId="14" applyFont="1" applyBorder="1" applyAlignment="1">
      <alignment horizontal="left" vertical="top"/>
    </xf>
    <xf numFmtId="0" fontId="23" fillId="0" borderId="0" xfId="14" applyFont="1" applyAlignment="1">
      <alignment horizontal="left" vertical="top"/>
    </xf>
    <xf numFmtId="0" fontId="7" fillId="0" borderId="0" xfId="14" applyFont="1" applyBorder="1" applyAlignment="1">
      <alignment horizontal="left" vertical="top"/>
    </xf>
    <xf numFmtId="0" fontId="7" fillId="0" borderId="0" xfId="14" applyFont="1" applyBorder="1" applyAlignment="1">
      <alignment horizontal="center" vertical="top"/>
    </xf>
    <xf numFmtId="0" fontId="7" fillId="0" borderId="0" xfId="14" applyFont="1" applyAlignment="1">
      <alignment horizontal="center" vertical="top"/>
    </xf>
    <xf numFmtId="0" fontId="23" fillId="0" borderId="0" xfId="14" applyFont="1" applyBorder="1" applyAlignment="1">
      <alignment horizontal="left" vertical="top"/>
    </xf>
    <xf numFmtId="0" fontId="24" fillId="0" borderId="0" xfId="14" applyFont="1" applyFill="1" applyAlignment="1">
      <alignment horizontal="center" vertical="top"/>
    </xf>
    <xf numFmtId="0" fontId="8" fillId="0" borderId="0" xfId="14" applyFont="1" applyFill="1" applyAlignment="1">
      <alignment horizontal="center" vertical="top"/>
    </xf>
    <xf numFmtId="49" fontId="3" fillId="0" borderId="0" xfId="14" applyNumberFormat="1" applyFont="1" applyAlignment="1">
      <alignment vertical="top"/>
    </xf>
    <xf numFmtId="0" fontId="3" fillId="0" borderId="0" xfId="14" applyFont="1" applyAlignment="1">
      <alignment horizontal="center" vertical="top"/>
    </xf>
    <xf numFmtId="0" fontId="3" fillId="0" borderId="0" xfId="14" applyFont="1" applyAlignment="1">
      <alignment vertical="top"/>
    </xf>
    <xf numFmtId="0" fontId="28" fillId="0" borderId="8" xfId="14" applyFont="1" applyFill="1" applyBorder="1" applyAlignment="1">
      <alignment horizontal="center" vertical="center" wrapText="1"/>
    </xf>
    <xf numFmtId="0" fontId="28" fillId="0" borderId="8" xfId="14" applyFont="1" applyFill="1" applyBorder="1" applyAlignment="1">
      <alignment horizontal="center" vertical="center"/>
    </xf>
    <xf numFmtId="0" fontId="28" fillId="0" borderId="8" xfId="14" applyFont="1" applyBorder="1" applyAlignment="1">
      <alignment horizontal="center" vertical="center" wrapText="1"/>
    </xf>
    <xf numFmtId="0" fontId="29" fillId="0" borderId="8" xfId="14" applyFont="1" applyFill="1" applyBorder="1" applyAlignment="1">
      <alignment vertical="top"/>
    </xf>
    <xf numFmtId="0" fontId="29" fillId="2" borderId="8" xfId="14" applyFont="1" applyFill="1" applyBorder="1" applyAlignment="1">
      <alignment horizontal="center" vertical="top"/>
    </xf>
    <xf numFmtId="0" fontId="29" fillId="0" borderId="8" xfId="14" applyFont="1" applyFill="1" applyBorder="1" applyAlignment="1">
      <alignment horizontal="center" vertical="top" wrapText="1"/>
    </xf>
    <xf numFmtId="0" fontId="29" fillId="0" borderId="8" xfId="14" applyFont="1" applyFill="1" applyBorder="1" applyAlignment="1">
      <alignment horizontal="center" vertical="top"/>
    </xf>
    <xf numFmtId="0" fontId="28" fillId="0" borderId="8" xfId="14" applyFont="1" applyBorder="1" applyAlignment="1">
      <alignment horizontal="center" vertical="top"/>
    </xf>
    <xf numFmtId="0" fontId="28" fillId="2" borderId="8" xfId="11" applyFont="1" applyFill="1" applyBorder="1" applyAlignment="1">
      <alignment horizontal="center" vertical="center"/>
    </xf>
    <xf numFmtId="0" fontId="22" fillId="6" borderId="8" xfId="11" applyFont="1" applyFill="1" applyBorder="1" applyAlignment="1">
      <alignment horizontal="left" vertical="center" wrapText="1"/>
    </xf>
    <xf numFmtId="0" fontId="28" fillId="6" borderId="6" xfId="14" applyFont="1" applyFill="1" applyBorder="1" applyAlignment="1">
      <alignment horizontal="left" vertical="center" wrapText="1"/>
    </xf>
    <xf numFmtId="3" fontId="8" fillId="0" borderId="0" xfId="14" applyNumberFormat="1" applyFont="1" applyAlignment="1">
      <alignment vertical="top"/>
    </xf>
    <xf numFmtId="0" fontId="21" fillId="0" borderId="8" xfId="14" applyFont="1" applyFill="1" applyBorder="1" applyAlignment="1">
      <alignment horizontal="center" vertical="top"/>
    </xf>
    <xf numFmtId="0" fontId="28" fillId="0" borderId="8" xfId="14" applyFont="1" applyFill="1" applyBorder="1" applyAlignment="1">
      <alignment horizontal="center" vertical="top" wrapText="1"/>
    </xf>
    <xf numFmtId="0" fontId="28" fillId="0" borderId="6" xfId="14" applyFont="1" applyFill="1" applyBorder="1" applyAlignment="1">
      <alignment horizontal="left" vertical="center" wrapText="1"/>
    </xf>
    <xf numFmtId="0" fontId="21" fillId="0" borderId="8" xfId="14" applyFont="1" applyFill="1" applyBorder="1" applyAlignment="1">
      <alignment horizontal="center" vertical="top" wrapText="1"/>
    </xf>
    <xf numFmtId="0" fontId="8" fillId="0" borderId="0" xfId="14" applyFont="1" applyFill="1" applyAlignment="1">
      <alignment vertical="top"/>
    </xf>
    <xf numFmtId="0" fontId="34" fillId="0" borderId="7" xfId="14" applyFont="1" applyFill="1" applyBorder="1" applyAlignment="1">
      <alignment horizontal="left" vertical="center" wrapText="1"/>
    </xf>
    <xf numFmtId="0" fontId="21" fillId="0" borderId="0" xfId="14" applyFont="1" applyFill="1" applyBorder="1" applyAlignment="1">
      <alignment horizontal="center" vertical="top" wrapText="1"/>
    </xf>
    <xf numFmtId="0" fontId="21" fillId="0" borderId="0" xfId="14" applyFont="1" applyFill="1" applyBorder="1" applyAlignment="1">
      <alignment horizontal="left" vertical="top" wrapText="1"/>
    </xf>
    <xf numFmtId="0" fontId="25" fillId="2" borderId="8" xfId="14" applyFont="1" applyFill="1" applyBorder="1" applyAlignment="1">
      <alignment horizontal="center" vertical="center"/>
    </xf>
    <xf numFmtId="0" fontId="25" fillId="2" borderId="8" xfId="11" applyNumberFormat="1" applyFont="1" applyFill="1" applyBorder="1" applyAlignment="1">
      <alignment horizontal="center" vertical="center"/>
    </xf>
    <xf numFmtId="0" fontId="25" fillId="0" borderId="0" xfId="11" applyNumberFormat="1" applyFont="1" applyFill="1" applyBorder="1" applyAlignment="1">
      <alignment horizontal="center" vertical="top"/>
    </xf>
    <xf numFmtId="0" fontId="21" fillId="0" borderId="0" xfId="11" applyFont="1" applyFill="1" applyBorder="1" applyAlignment="1">
      <alignment horizontal="center" vertical="top" wrapText="1"/>
    </xf>
    <xf numFmtId="0" fontId="34" fillId="0" borderId="0" xfId="11" applyFont="1" applyFill="1" applyBorder="1" applyAlignment="1">
      <alignment horizontal="left" vertical="top" wrapText="1"/>
    </xf>
    <xf numFmtId="0" fontId="28" fillId="2" borderId="8" xfId="11" applyNumberFormat="1" applyFont="1" applyFill="1" applyBorder="1" applyAlignment="1">
      <alignment horizontal="center" vertical="center"/>
    </xf>
    <xf numFmtId="0" fontId="25" fillId="2" borderId="9" xfId="11" applyNumberFormat="1" applyFont="1" applyFill="1" applyBorder="1" applyAlignment="1">
      <alignment horizontal="center" vertical="center"/>
    </xf>
    <xf numFmtId="3" fontId="8" fillId="0" borderId="0" xfId="14" applyNumberFormat="1" applyFont="1" applyFill="1" applyAlignment="1">
      <alignment vertical="top"/>
    </xf>
    <xf numFmtId="0" fontId="7" fillId="0" borderId="0" xfId="14" applyFont="1" applyFill="1" applyAlignment="1">
      <alignment vertical="top"/>
    </xf>
    <xf numFmtId="0" fontId="21" fillId="2" borderId="8" xfId="11" applyNumberFormat="1" applyFont="1" applyFill="1" applyBorder="1" applyAlignment="1">
      <alignment horizontal="center" vertical="center"/>
    </xf>
    <xf numFmtId="0" fontId="28" fillId="0" borderId="8" xfId="11" applyFont="1" applyFill="1" applyBorder="1" applyAlignment="1">
      <alignment horizontal="center" vertical="center" wrapText="1"/>
    </xf>
    <xf numFmtId="0" fontId="28" fillId="0" borderId="7" xfId="11" applyFont="1" applyFill="1" applyBorder="1" applyAlignment="1">
      <alignment horizontal="left" vertical="center" wrapText="1"/>
    </xf>
    <xf numFmtId="49" fontId="21" fillId="0" borderId="0" xfId="14" applyNumberFormat="1" applyFont="1" applyAlignment="1">
      <alignment vertical="top"/>
    </xf>
    <xf numFmtId="0" fontId="21" fillId="2" borderId="8" xfId="14" applyFont="1" applyFill="1" applyBorder="1" applyAlignment="1">
      <alignment horizontal="center" vertical="center" wrapText="1"/>
    </xf>
    <xf numFmtId="0" fontId="28" fillId="2" borderId="8" xfId="11" applyNumberFormat="1" applyFont="1" applyFill="1" applyBorder="1" applyAlignment="1">
      <alignment horizontal="center" vertical="center" wrapText="1"/>
    </xf>
    <xf numFmtId="0" fontId="21" fillId="0" borderId="0" xfId="14" applyFont="1" applyAlignment="1">
      <alignment vertical="top" wrapText="1"/>
    </xf>
    <xf numFmtId="0" fontId="25" fillId="2" borderId="10" xfId="11" applyNumberFormat="1" applyFont="1" applyFill="1" applyBorder="1" applyAlignment="1">
      <alignment horizontal="center" vertical="center"/>
    </xf>
    <xf numFmtId="0" fontId="28" fillId="0" borderId="0" xfId="14" applyFont="1" applyAlignment="1">
      <alignment vertical="top"/>
    </xf>
    <xf numFmtId="0" fontId="28" fillId="6" borderId="6" xfId="11" applyFont="1" applyFill="1" applyBorder="1" applyAlignment="1">
      <alignment horizontal="left" vertical="center" wrapText="1"/>
    </xf>
    <xf numFmtId="0" fontId="25" fillId="2" borderId="8" xfId="11" applyFont="1" applyFill="1" applyBorder="1" applyAlignment="1">
      <alignment horizontal="center" vertical="center"/>
    </xf>
    <xf numFmtId="0" fontId="21" fillId="0" borderId="8" xfId="14" applyFont="1" applyFill="1" applyBorder="1" applyAlignment="1">
      <alignment horizontal="center" vertical="center" wrapText="1"/>
    </xf>
    <xf numFmtId="0" fontId="21" fillId="0" borderId="6" xfId="14" applyFont="1" applyFill="1" applyBorder="1" applyAlignment="1">
      <alignment horizontal="left" vertical="center" wrapText="1"/>
    </xf>
    <xf numFmtId="0" fontId="28" fillId="6" borderId="6" xfId="12" applyFont="1" applyFill="1" applyBorder="1" applyAlignment="1">
      <alignment vertical="center" wrapText="1"/>
    </xf>
    <xf numFmtId="0" fontId="21" fillId="0" borderId="0" xfId="14" applyFont="1" applyBorder="1" applyAlignment="1">
      <alignment vertical="top"/>
    </xf>
    <xf numFmtId="49" fontId="21" fillId="0" borderId="0" xfId="14" applyNumberFormat="1" applyFont="1" applyFill="1" applyAlignment="1">
      <alignment vertical="top"/>
    </xf>
    <xf numFmtId="0" fontId="21" fillId="0" borderId="0" xfId="14" applyFont="1" applyFill="1" applyBorder="1" applyAlignment="1">
      <alignment horizontal="center" vertical="top"/>
    </xf>
    <xf numFmtId="0" fontId="28" fillId="0" borderId="0" xfId="12" applyFont="1" applyFill="1" applyBorder="1" applyAlignment="1">
      <alignment horizontal="right" vertical="center" wrapText="1"/>
    </xf>
    <xf numFmtId="3" fontId="30" fillId="0" borderId="0" xfId="14" applyNumberFormat="1" applyFont="1" applyFill="1" applyBorder="1" applyAlignment="1">
      <alignment horizontal="right"/>
    </xf>
    <xf numFmtId="166" fontId="21" fillId="0" borderId="0" xfId="14" applyNumberFormat="1" applyFont="1" applyFill="1" applyBorder="1" applyAlignment="1">
      <alignment horizontal="center" vertical="top"/>
    </xf>
    <xf numFmtId="0" fontId="21" fillId="0" borderId="0" xfId="14" applyFont="1" applyFill="1" applyBorder="1" applyAlignment="1">
      <alignment vertical="top"/>
    </xf>
    <xf numFmtId="0" fontId="21" fillId="0" borderId="0" xfId="14" applyFont="1" applyFill="1" applyAlignment="1">
      <alignment vertical="top"/>
    </xf>
    <xf numFmtId="0" fontId="28" fillId="0" borderId="0" xfId="12" applyFont="1" applyFill="1" applyBorder="1" applyAlignment="1">
      <alignment vertical="center" wrapText="1"/>
    </xf>
    <xf numFmtId="0" fontId="21" fillId="0" borderId="0" xfId="14" applyFont="1" applyFill="1" applyBorder="1" applyAlignment="1">
      <alignment horizontal="left" vertical="top"/>
    </xf>
    <xf numFmtId="0" fontId="28" fillId="0" borderId="0" xfId="14" applyFont="1" applyFill="1" applyBorder="1" applyAlignment="1">
      <alignment horizontal="center" vertical="top" wrapText="1"/>
    </xf>
    <xf numFmtId="3" fontId="29" fillId="0" borderId="0" xfId="14" applyNumberFormat="1" applyFont="1" applyFill="1" applyBorder="1" applyAlignment="1">
      <alignment horizontal="center" vertical="top"/>
    </xf>
    <xf numFmtId="3" fontId="21" fillId="0" borderId="0" xfId="14" applyNumberFormat="1" applyFont="1" applyBorder="1" applyAlignment="1">
      <alignment horizontal="center" vertical="top"/>
    </xf>
    <xf numFmtId="166" fontId="21" fillId="0" borderId="0" xfId="14" applyNumberFormat="1" applyFont="1" applyBorder="1" applyAlignment="1">
      <alignment horizontal="center" vertical="top"/>
    </xf>
    <xf numFmtId="3" fontId="42" fillId="0" borderId="6" xfId="12" applyNumberFormat="1" applyFont="1" applyFill="1" applyBorder="1" applyAlignment="1">
      <alignment horizontal="center" vertical="top" wrapText="1"/>
    </xf>
    <xf numFmtId="0" fontId="46" fillId="0" borderId="0" xfId="12" applyFont="1" applyFill="1" applyBorder="1" applyAlignment="1">
      <alignment horizontal="center" vertical="top" wrapText="1"/>
    </xf>
    <xf numFmtId="0" fontId="8" fillId="0" borderId="0" xfId="14" applyFont="1" applyFill="1" applyBorder="1" applyAlignment="1">
      <alignment horizontal="center" vertical="top"/>
    </xf>
    <xf numFmtId="49" fontId="8" fillId="0" borderId="0" xfId="14" applyNumberFormat="1" applyFont="1" applyBorder="1" applyAlignment="1">
      <alignment vertical="top"/>
    </xf>
    <xf numFmtId="0" fontId="8" fillId="0" borderId="0" xfId="14" applyFont="1" applyFill="1" applyBorder="1" applyAlignment="1">
      <alignment vertical="top"/>
    </xf>
    <xf numFmtId="0" fontId="28" fillId="0" borderId="6" xfId="11" applyFont="1" applyFill="1" applyBorder="1" applyAlignment="1">
      <alignment horizontal="left" vertical="center" wrapText="1"/>
    </xf>
    <xf numFmtId="0" fontId="28" fillId="0" borderId="0" xfId="14" applyFont="1" applyFill="1" applyBorder="1" applyAlignment="1">
      <alignment horizontal="center" vertical="top"/>
    </xf>
    <xf numFmtId="0" fontId="28" fillId="6" borderId="1" xfId="11" applyFont="1" applyFill="1" applyBorder="1" applyAlignment="1">
      <alignment horizontal="left" vertical="center" wrapText="1"/>
    </xf>
    <xf numFmtId="3" fontId="30" fillId="0" borderId="8" xfId="14" applyNumberFormat="1" applyFont="1" applyBorder="1" applyAlignment="1">
      <alignment horizontal="right" vertical="center"/>
    </xf>
    <xf numFmtId="0" fontId="21" fillId="0" borderId="8" xfId="11" applyFont="1" applyFill="1" applyBorder="1" applyAlignment="1">
      <alignment horizontal="center" vertical="center" wrapText="1"/>
    </xf>
    <xf numFmtId="166" fontId="21" fillId="0" borderId="8" xfId="14" applyNumberFormat="1" applyFont="1" applyBorder="1" applyAlignment="1">
      <alignment horizontal="center" vertical="center"/>
    </xf>
    <xf numFmtId="0" fontId="31" fillId="0" borderId="6" xfId="11" applyFont="1" applyFill="1" applyBorder="1" applyAlignment="1">
      <alignment horizontal="left" vertical="center" wrapText="1"/>
    </xf>
    <xf numFmtId="49" fontId="8" fillId="0" borderId="0" xfId="14" applyNumberFormat="1" applyFont="1" applyFill="1" applyBorder="1" applyAlignment="1">
      <alignment horizontal="center" vertical="top"/>
    </xf>
    <xf numFmtId="0" fontId="27" fillId="0" borderId="0" xfId="14" applyFont="1" applyFill="1" applyAlignment="1">
      <alignment horizontal="center" vertical="top" wrapText="1"/>
    </xf>
    <xf numFmtId="3" fontId="21" fillId="0" borderId="0" xfId="14" applyNumberFormat="1" applyFont="1" applyFill="1" applyBorder="1" applyAlignment="1">
      <alignment horizontal="center" vertical="top"/>
    </xf>
    <xf numFmtId="0" fontId="7" fillId="0" borderId="0" xfId="14" applyFont="1" applyFill="1" applyAlignment="1">
      <alignment horizontal="left" vertical="top"/>
    </xf>
    <xf numFmtId="0" fontId="7" fillId="0" borderId="0" xfId="14" applyFont="1" applyFill="1" applyBorder="1" applyAlignment="1">
      <alignment horizontal="left" vertical="top"/>
    </xf>
    <xf numFmtId="0" fontId="26" fillId="0" borderId="0" xfId="14" applyFont="1" applyFill="1" applyAlignment="1">
      <alignment horizontal="center" vertical="top"/>
    </xf>
    <xf numFmtId="0" fontId="3" fillId="0" borderId="0" xfId="14" applyFont="1" applyFill="1" applyAlignment="1">
      <alignment horizontal="center" vertical="top"/>
    </xf>
    <xf numFmtId="0" fontId="27" fillId="0" borderId="0" xfId="14" applyFont="1" applyFill="1" applyAlignment="1">
      <alignment vertical="top"/>
    </xf>
    <xf numFmtId="167" fontId="0" fillId="8" borderId="10" xfId="0" applyNumberFormat="1" applyFill="1" applyBorder="1"/>
    <xf numFmtId="168" fontId="6" fillId="10" borderId="0" xfId="5" applyFont="1" applyFill="1" applyBorder="1" applyAlignment="1">
      <alignment horizontal="left" indent="4"/>
    </xf>
    <xf numFmtId="167" fontId="48" fillId="2" borderId="11" xfId="1" applyNumberFormat="1" applyFont="1" applyFill="1" applyBorder="1"/>
    <xf numFmtId="0" fontId="28" fillId="11" borderId="8" xfId="10" applyFont="1" applyFill="1" applyBorder="1" applyAlignment="1">
      <alignment horizontal="center" vertical="center" wrapText="1"/>
    </xf>
    <xf numFmtId="0" fontId="21" fillId="11" borderId="8" xfId="10" applyFont="1" applyFill="1" applyBorder="1" applyAlignment="1">
      <alignment vertical="top"/>
    </xf>
    <xf numFmtId="0" fontId="21" fillId="11" borderId="8" xfId="10" applyFont="1" applyFill="1" applyBorder="1" applyAlignment="1">
      <alignment vertical="top" wrapText="1"/>
    </xf>
    <xf numFmtId="0" fontId="28" fillId="11" borderId="8" xfId="10" applyFont="1" applyFill="1" applyBorder="1" applyAlignment="1">
      <alignment vertical="top"/>
    </xf>
    <xf numFmtId="0" fontId="21" fillId="0" borderId="0" xfId="10" applyFont="1" applyAlignment="1">
      <alignment vertical="top"/>
    </xf>
    <xf numFmtId="49" fontId="21" fillId="10" borderId="8" xfId="10" applyNumberFormat="1" applyFont="1" applyFill="1" applyBorder="1" applyAlignment="1">
      <alignment vertical="top"/>
    </xf>
    <xf numFmtId="49" fontId="21" fillId="10" borderId="8" xfId="16" applyNumberFormat="1" applyFont="1" applyFill="1" applyBorder="1" applyAlignment="1">
      <alignment vertical="top"/>
    </xf>
    <xf numFmtId="0" fontId="8" fillId="2" borderId="0" xfId="10" applyFont="1" applyFill="1" applyAlignment="1">
      <alignment vertical="top"/>
    </xf>
    <xf numFmtId="49" fontId="7" fillId="10" borderId="8" xfId="10" applyNumberFormat="1" applyFont="1" applyFill="1" applyBorder="1" applyAlignment="1">
      <alignment horizontal="center" vertical="center" wrapText="1"/>
    </xf>
    <xf numFmtId="0" fontId="8" fillId="11" borderId="8" xfId="10" applyFont="1" applyFill="1" applyBorder="1" applyAlignment="1">
      <alignment vertical="top"/>
    </xf>
    <xf numFmtId="49" fontId="8" fillId="10" borderId="8" xfId="10" applyNumberFormat="1" applyFont="1" applyFill="1" applyBorder="1" applyAlignment="1">
      <alignment vertical="top"/>
    </xf>
    <xf numFmtId="0" fontId="7" fillId="11" borderId="8" xfId="10" applyFont="1" applyFill="1" applyBorder="1" applyAlignment="1">
      <alignment vertical="top"/>
    </xf>
    <xf numFmtId="0" fontId="28" fillId="6" borderId="8" xfId="14" applyFont="1" applyFill="1" applyBorder="1" applyAlignment="1">
      <alignment horizontal="center" vertical="center"/>
    </xf>
    <xf numFmtId="0" fontId="28" fillId="6" borderId="8" xfId="11" applyFont="1" applyFill="1" applyBorder="1" applyAlignment="1">
      <alignment horizontal="center" vertical="center"/>
    </xf>
    <xf numFmtId="0" fontId="21" fillId="6" borderId="8" xfId="14" applyFont="1" applyFill="1" applyBorder="1" applyAlignment="1">
      <alignment horizontal="center" vertical="center"/>
    </xf>
    <xf numFmtId="0" fontId="28" fillId="6" borderId="8" xfId="11" applyFont="1" applyFill="1" applyBorder="1" applyAlignment="1">
      <alignment vertical="center" wrapText="1"/>
    </xf>
    <xf numFmtId="0" fontId="30" fillId="6" borderId="8" xfId="11" applyNumberFormat="1" applyFont="1" applyFill="1" applyBorder="1" applyAlignment="1">
      <alignment horizontal="center" vertical="center"/>
    </xf>
    <xf numFmtId="0" fontId="30" fillId="6" borderId="8" xfId="11" applyFont="1" applyFill="1" applyBorder="1" applyAlignment="1">
      <alignment horizontal="center" vertical="center"/>
    </xf>
    <xf numFmtId="0" fontId="22" fillId="6" borderId="8" xfId="11" applyFont="1" applyFill="1" applyBorder="1" applyAlignment="1">
      <alignment horizontal="center" vertical="center" wrapText="1"/>
    </xf>
    <xf numFmtId="3" fontId="29" fillId="6" borderId="8" xfId="14" applyNumberFormat="1" applyFont="1" applyFill="1" applyBorder="1" applyAlignment="1">
      <alignment horizontal="right" vertical="center"/>
    </xf>
    <xf numFmtId="3" fontId="21" fillId="6" borderId="8" xfId="14" applyNumberFormat="1" applyFont="1" applyFill="1" applyBorder="1" applyAlignment="1">
      <alignment horizontal="right" vertical="center"/>
    </xf>
    <xf numFmtId="166" fontId="21" fillId="6" borderId="8" xfId="14" applyNumberFormat="1" applyFont="1" applyFill="1" applyBorder="1" applyAlignment="1">
      <alignment horizontal="center" vertical="center"/>
    </xf>
    <xf numFmtId="0" fontId="28" fillId="6" borderId="8" xfId="14" applyFont="1" applyFill="1" applyBorder="1" applyAlignment="1">
      <alignment horizontal="center" vertical="center" wrapText="1"/>
    </xf>
    <xf numFmtId="3" fontId="30" fillId="6" borderId="8" xfId="14" applyNumberFormat="1" applyFont="1" applyFill="1" applyBorder="1" applyAlignment="1">
      <alignment horizontal="right" vertical="center"/>
    </xf>
    <xf numFmtId="0" fontId="21" fillId="0" borderId="8" xfId="14" applyFont="1" applyFill="1" applyBorder="1" applyAlignment="1">
      <alignment horizontal="center" vertical="center"/>
    </xf>
    <xf numFmtId="3" fontId="25" fillId="0" borderId="8" xfId="14" applyNumberFormat="1" applyFont="1" applyBorder="1" applyAlignment="1">
      <alignment horizontal="right" vertical="center"/>
    </xf>
    <xf numFmtId="0" fontId="21" fillId="0" borderId="7" xfId="14" applyFont="1" applyFill="1" applyBorder="1" applyAlignment="1">
      <alignment horizontal="left" vertical="center" wrapText="1"/>
    </xf>
    <xf numFmtId="3" fontId="25" fillId="0" borderId="6" xfId="14" applyNumberFormat="1" applyFont="1" applyBorder="1" applyAlignment="1">
      <alignment horizontal="right" vertical="center"/>
    </xf>
    <xf numFmtId="3" fontId="25" fillId="0" borderId="8" xfId="14" applyNumberFormat="1" applyFont="1" applyFill="1" applyBorder="1" applyAlignment="1">
      <alignment horizontal="right" vertical="center"/>
    </xf>
    <xf numFmtId="0" fontId="31" fillId="0" borderId="7" xfId="14" applyFont="1" applyFill="1" applyBorder="1" applyAlignment="1">
      <alignment horizontal="left" vertical="center" wrapText="1"/>
    </xf>
    <xf numFmtId="0" fontId="31" fillId="0" borderId="7" xfId="12" applyFont="1" applyFill="1" applyBorder="1" applyAlignment="1">
      <alignment horizontal="left" vertical="center"/>
    </xf>
    <xf numFmtId="0" fontId="21" fillId="0" borderId="8" xfId="14" applyFont="1" applyBorder="1" applyAlignment="1">
      <alignment horizontal="center" vertical="center"/>
    </xf>
    <xf numFmtId="0" fontId="25" fillId="0" borderId="8" xfId="14" applyFont="1" applyFill="1" applyBorder="1" applyAlignment="1">
      <alignment horizontal="center" vertical="center" wrapText="1"/>
    </xf>
    <xf numFmtId="0" fontId="34" fillId="0" borderId="6" xfId="14" applyFont="1" applyFill="1" applyBorder="1" applyAlignment="1">
      <alignment horizontal="left" vertical="center" wrapText="1"/>
    </xf>
    <xf numFmtId="0" fontId="32" fillId="0" borderId="8" xfId="12" applyFont="1" applyFill="1" applyBorder="1" applyAlignment="1">
      <alignment horizontal="left" vertical="center"/>
    </xf>
    <xf numFmtId="0" fontId="34" fillId="0" borderId="6" xfId="11" applyFont="1" applyFill="1" applyBorder="1" applyAlignment="1">
      <alignment horizontal="left" vertical="center" wrapText="1"/>
    </xf>
    <xf numFmtId="0" fontId="21" fillId="0" borderId="6" xfId="11" applyFont="1" applyFill="1" applyBorder="1" applyAlignment="1">
      <alignment horizontal="left" vertical="center" wrapText="1"/>
    </xf>
    <xf numFmtId="0" fontId="32" fillId="0" borderId="6" xfId="12" applyFont="1" applyFill="1" applyBorder="1" applyAlignment="1">
      <alignment horizontal="left" vertical="center"/>
    </xf>
    <xf numFmtId="0" fontId="21" fillId="0" borderId="9" xfId="11" applyFont="1" applyFill="1" applyBorder="1" applyAlignment="1">
      <alignment horizontal="center" vertical="center" wrapText="1"/>
    </xf>
    <xf numFmtId="0" fontId="21" fillId="0" borderId="4" xfId="11" applyFont="1" applyFill="1" applyBorder="1" applyAlignment="1">
      <alignment horizontal="left" vertical="center" wrapText="1"/>
    </xf>
    <xf numFmtId="0" fontId="28" fillId="0" borderId="7" xfId="14" applyFont="1" applyFill="1" applyBorder="1" applyAlignment="1">
      <alignment horizontal="left" vertical="center" wrapText="1"/>
    </xf>
    <xf numFmtId="3" fontId="30" fillId="0" borderId="8" xfId="14" applyNumberFormat="1" applyFont="1" applyFill="1" applyBorder="1" applyAlignment="1">
      <alignment horizontal="right" vertical="center"/>
    </xf>
    <xf numFmtId="0" fontId="21" fillId="0" borderId="7" xfId="11" applyFont="1" applyFill="1" applyBorder="1" applyAlignment="1">
      <alignment horizontal="left" vertical="center" wrapText="1"/>
    </xf>
    <xf numFmtId="0" fontId="32" fillId="0" borderId="8" xfId="13" applyFont="1" applyFill="1" applyBorder="1" applyAlignment="1">
      <alignment horizontal="left" vertical="center"/>
    </xf>
    <xf numFmtId="0" fontId="32" fillId="0" borderId="6" xfId="13" applyFont="1" applyFill="1" applyBorder="1" applyAlignment="1">
      <alignment horizontal="left" vertical="center"/>
    </xf>
    <xf numFmtId="0" fontId="38" fillId="0" borderId="8" xfId="13" applyFont="1" applyFill="1" applyBorder="1" applyAlignment="1">
      <alignment horizontal="left" vertical="center"/>
    </xf>
    <xf numFmtId="0" fontId="31" fillId="0" borderId="8" xfId="11" applyFont="1" applyFill="1" applyBorder="1" applyAlignment="1">
      <alignment horizontal="center" vertical="center" wrapText="1"/>
    </xf>
    <xf numFmtId="0" fontId="38" fillId="0" borderId="6" xfId="13" applyFont="1" applyFill="1" applyBorder="1" applyAlignment="1">
      <alignment horizontal="left" vertical="center"/>
    </xf>
    <xf numFmtId="0" fontId="21" fillId="2" borderId="8" xfId="11" applyFont="1" applyFill="1" applyBorder="1" applyAlignment="1">
      <alignment horizontal="center" vertical="center" wrapText="1"/>
    </xf>
    <xf numFmtId="0" fontId="21" fillId="0" borderId="8" xfId="11" applyFont="1" applyFill="1" applyBorder="1" applyAlignment="1">
      <alignment horizontal="left" vertical="center" wrapText="1"/>
    </xf>
    <xf numFmtId="0" fontId="34" fillId="0" borderId="8" xfId="12" applyFont="1" applyFill="1" applyBorder="1" applyAlignment="1">
      <alignment horizontal="left" vertical="center"/>
    </xf>
    <xf numFmtId="0" fontId="34" fillId="0" borderId="7" xfId="12" applyFont="1" applyFill="1" applyBorder="1" applyAlignment="1">
      <alignment horizontal="left" vertical="center"/>
    </xf>
    <xf numFmtId="0" fontId="21" fillId="0" borderId="7" xfId="12" applyFont="1" applyFill="1" applyBorder="1" applyAlignment="1">
      <alignment horizontal="left" vertical="center"/>
    </xf>
    <xf numFmtId="0" fontId="25" fillId="0" borderId="8" xfId="11" applyFont="1" applyFill="1" applyBorder="1" applyAlignment="1">
      <alignment horizontal="center" vertical="center" wrapText="1"/>
    </xf>
    <xf numFmtId="0" fontId="25" fillId="0" borderId="6" xfId="11" applyFont="1" applyFill="1" applyBorder="1" applyAlignment="1">
      <alignment horizontal="left" vertical="center" wrapText="1"/>
    </xf>
    <xf numFmtId="0" fontId="34" fillId="0" borderId="8" xfId="11" applyFont="1" applyFill="1" applyBorder="1" applyAlignment="1">
      <alignment horizontal="left" vertical="center" wrapText="1"/>
    </xf>
    <xf numFmtId="0" fontId="31" fillId="0" borderId="8" xfId="11" applyFont="1" applyFill="1" applyBorder="1" applyAlignment="1">
      <alignment horizontal="left" vertical="center" wrapText="1"/>
    </xf>
    <xf numFmtId="0" fontId="21" fillId="0" borderId="10" xfId="11" applyFont="1" applyFill="1" applyBorder="1" applyAlignment="1">
      <alignment horizontal="center" vertical="center" wrapText="1"/>
    </xf>
    <xf numFmtId="0" fontId="21" fillId="0" borderId="1" xfId="11" applyFont="1" applyFill="1" applyBorder="1" applyAlignment="1">
      <alignment horizontal="left" vertical="center" wrapText="1"/>
    </xf>
    <xf numFmtId="0" fontId="31" fillId="0" borderId="6" xfId="14" applyFont="1" applyFill="1" applyBorder="1" applyAlignment="1">
      <alignment horizontal="left" vertical="center" wrapText="1"/>
    </xf>
    <xf numFmtId="3" fontId="25" fillId="7" borderId="6" xfId="14" applyNumberFormat="1" applyFont="1" applyFill="1" applyBorder="1" applyAlignment="1">
      <alignment horizontal="right" vertical="center"/>
    </xf>
    <xf numFmtId="0" fontId="28" fillId="6" borderId="8" xfId="11" applyFont="1" applyFill="1" applyBorder="1" applyAlignment="1">
      <alignment horizontal="center" vertical="center" wrapText="1"/>
    </xf>
    <xf numFmtId="3" fontId="25" fillId="6" borderId="8" xfId="14" applyNumberFormat="1" applyFont="1" applyFill="1" applyBorder="1" applyAlignment="1">
      <alignment horizontal="right" vertical="center"/>
    </xf>
    <xf numFmtId="0" fontId="21" fillId="0" borderId="6" xfId="11" applyFont="1" applyFill="1" applyBorder="1" applyAlignment="1">
      <alignment vertical="center" wrapText="1"/>
    </xf>
    <xf numFmtId="0" fontId="31" fillId="0" borderId="8" xfId="14" applyFont="1" applyFill="1" applyBorder="1" applyAlignment="1">
      <alignment horizontal="center" vertical="center" wrapText="1"/>
    </xf>
    <xf numFmtId="3" fontId="30" fillId="0" borderId="0" xfId="14" applyNumberFormat="1" applyFont="1" applyFill="1" applyBorder="1" applyAlignment="1">
      <alignment horizontal="right" vertical="center"/>
    </xf>
    <xf numFmtId="166" fontId="21" fillId="0" borderId="8" xfId="14" applyNumberFormat="1" applyFont="1" applyFill="1" applyBorder="1" applyAlignment="1">
      <alignment horizontal="center" vertical="center"/>
    </xf>
    <xf numFmtId="49" fontId="21" fillId="0" borderId="0" xfId="14" applyNumberFormat="1" applyFont="1" applyFill="1" applyAlignment="1">
      <alignment vertical="center"/>
    </xf>
    <xf numFmtId="166" fontId="21" fillId="0" borderId="0" xfId="14" applyNumberFormat="1" applyFont="1" applyFill="1" applyBorder="1" applyAlignment="1">
      <alignment horizontal="center" vertical="center"/>
    </xf>
    <xf numFmtId="3" fontId="25" fillId="0" borderId="6" xfId="14" applyNumberFormat="1" applyFont="1" applyFill="1" applyBorder="1" applyAlignment="1">
      <alignment horizontal="right" vertical="center"/>
    </xf>
    <xf numFmtId="3" fontId="28" fillId="0" borderId="8" xfId="14" applyNumberFormat="1" applyFont="1" applyFill="1" applyBorder="1" applyAlignment="1">
      <alignment horizontal="right" vertical="center"/>
    </xf>
    <xf numFmtId="3" fontId="25" fillId="0" borderId="8" xfId="14" applyNumberFormat="1" applyFont="1" applyFill="1" applyBorder="1" applyAlignment="1">
      <alignment horizontal="right" vertical="center" wrapText="1"/>
    </xf>
    <xf numFmtId="0" fontId="45" fillId="0" borderId="0" xfId="0" applyFont="1" applyBorder="1" applyAlignment="1">
      <alignment horizontal="left"/>
    </xf>
    <xf numFmtId="0" fontId="45" fillId="0" borderId="0" xfId="0" applyFont="1" applyAlignment="1">
      <alignment horizontal="center" wrapText="1"/>
    </xf>
    <xf numFmtId="0" fontId="45" fillId="0" borderId="0" xfId="0" applyFont="1" applyAlignment="1">
      <alignment horizontal="center"/>
    </xf>
    <xf numFmtId="0" fontId="44" fillId="0" borderId="0" xfId="0" applyFont="1" applyAlignment="1"/>
    <xf numFmtId="167" fontId="49" fillId="11" borderId="11" xfId="1" applyNumberFormat="1" applyFont="1" applyFill="1" applyBorder="1"/>
    <xf numFmtId="3" fontId="8" fillId="0" borderId="0" xfId="14" applyNumberFormat="1" applyFont="1" applyBorder="1" applyAlignment="1">
      <alignment vertical="top"/>
    </xf>
    <xf numFmtId="0" fontId="0" fillId="5" borderId="6" xfId="0" applyFill="1" applyBorder="1"/>
    <xf numFmtId="49" fontId="0" fillId="3" borderId="7" xfId="0" applyNumberFormat="1" applyFill="1" applyBorder="1"/>
    <xf numFmtId="0" fontId="0" fillId="3" borderId="7" xfId="0" applyFill="1" applyBorder="1"/>
    <xf numFmtId="167" fontId="0" fillId="9" borderId="28" xfId="1" applyNumberFormat="1" applyFont="1" applyFill="1" applyBorder="1"/>
    <xf numFmtId="167" fontId="1" fillId="12" borderId="9" xfId="1" applyNumberFormat="1" applyFont="1" applyFill="1" applyBorder="1"/>
    <xf numFmtId="168" fontId="8" fillId="10" borderId="7" xfId="5" applyFont="1" applyFill="1" applyBorder="1" applyAlignment="1">
      <alignment horizontal="left"/>
    </xf>
    <xf numFmtId="168" fontId="8" fillId="4" borderId="27" xfId="5" applyFont="1" applyFill="1" applyBorder="1" applyAlignment="1">
      <alignment horizontal="left"/>
    </xf>
    <xf numFmtId="0" fontId="50" fillId="2" borderId="0" xfId="0" applyFont="1" applyFill="1" applyAlignment="1">
      <alignment horizontal="center" vertical="center"/>
    </xf>
    <xf numFmtId="0" fontId="21" fillId="0" borderId="6" xfId="10" applyFont="1" applyFill="1" applyBorder="1" applyAlignment="1" applyProtection="1">
      <alignment horizontal="left" vertical="center" wrapText="1"/>
      <protection locked="0"/>
    </xf>
    <xf numFmtId="0" fontId="21" fillId="0" borderId="7" xfId="11" applyFont="1" applyFill="1" applyBorder="1" applyAlignment="1" applyProtection="1">
      <alignment horizontal="left" vertical="center" wrapText="1"/>
      <protection locked="0"/>
    </xf>
    <xf numFmtId="3" fontId="51" fillId="0" borderId="8" xfId="12" applyNumberFormat="1" applyFont="1" applyFill="1" applyBorder="1" applyAlignment="1">
      <alignment horizontal="center" vertical="top" wrapText="1"/>
    </xf>
  </cellXfs>
  <cellStyles count="18">
    <cellStyle name="Comma" xfId="1" builtinId="3"/>
    <cellStyle name="Normal" xfId="0" builtinId="0"/>
    <cellStyle name="Normal 10" xfId="15"/>
    <cellStyle name="Normal 12" xfId="17"/>
    <cellStyle name="Normal 2" xfId="10"/>
    <cellStyle name="Normal 2 2" xfId="16"/>
    <cellStyle name="Normal 23" xfId="4"/>
    <cellStyle name="Normal 3" xfId="2"/>
    <cellStyle name="Normal 3 2" xfId="12"/>
    <cellStyle name="Normal 4" xfId="14"/>
    <cellStyle name="Normal 5" xfId="3"/>
    <cellStyle name="Normal 5 2" xfId="13"/>
    <cellStyle name="Normal 5 4 4" xfId="7"/>
    <cellStyle name="Normal 95" xfId="5"/>
    <cellStyle name="Normal_bih-fiscal-june-26" xfId="9"/>
    <cellStyle name="Normal_Sheet3 2" xfId="6"/>
    <cellStyle name="Normal_Sheet3 2 2" xfId="8"/>
    <cellStyle name="Normal_Sheet3 3" xfId="11"/>
  </cellStyles>
  <dxfs count="0"/>
  <tableStyles count="0" defaultTableStyle="TableStyleMedium2" defaultPivotStyle="PivotStyleLight16"/>
  <colors>
    <mruColors>
      <color rgb="FFFF0066"/>
      <color rgb="FF0000FF"/>
      <color rgb="FFFFFF99"/>
      <color rgb="FFCCECFF"/>
      <color rgb="FFD7EAF4"/>
      <color rgb="FF99FF99"/>
      <color rgb="FFFFFED8"/>
      <color rgb="FFEBFAE5"/>
      <color rgb="FFFBF9E4"/>
      <color rgb="FFFFFD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Converter\Users$\Users2$\was.int.imf.org\citrix\Users\djgrillmaster\My%20Cloud\IMF\BiH\Mission%20170928\180120%20FBiH%20Detailed%20COA%20to%20ESA%20GF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Converter\Users$\Users\DJGrillmaster\Desktop\IMF\MKD\Mission%20170703\170223%20GFS%20Bridge%20Table%20ESA%20+%20GFSM%20(With%20suggested%20revisions%20+%20data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Converter\Users$\Users2$\was.int.imf.org\citrix\Users\djgrillmaster\My%20Cloud\IMF\BiH\Mission%20170928\Bosnia%20and%20Herzegovina%20-%20DRAFT%20-%20FBiH%20Form%208%20bridge%20to%20ESA%202010%20&amp;%20GFSM%202014-6179858-v1-DMSDR1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 GFSM ESA"/>
      <sheetName val="ExpBridge"/>
      <sheetName val="RevBridg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_Exp_ESA_GFSM"/>
      <sheetName val="COA_Rev_ESA_GFSM"/>
      <sheetName val="EXP"/>
      <sheetName val="RevBridge"/>
      <sheetName val="T1-BA"/>
      <sheetName val="T2-BA"/>
      <sheetName val="T3-B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Bridge"/>
      <sheetName val="RevBridge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3:I203"/>
  <sheetViews>
    <sheetView zoomScaleNormal="100" workbookViewId="0">
      <selection activeCell="F3" sqref="F3"/>
    </sheetView>
  </sheetViews>
  <sheetFormatPr defaultColWidth="10.9140625" defaultRowHeight="15.5" x14ac:dyDescent="0.35"/>
  <cols>
    <col min="1" max="1" width="15.9140625" style="1" customWidth="1"/>
    <col min="2" max="2" width="10.9140625" style="9" customWidth="1"/>
    <col min="3" max="3" width="10.9140625" style="1" hidden="1" customWidth="1"/>
    <col min="4" max="4" width="60.5" style="13" customWidth="1"/>
    <col min="5" max="5" width="15.9140625" style="13" customWidth="1"/>
    <col min="6" max="6" width="20.58203125" style="1" customWidth="1"/>
    <col min="7" max="7" width="11.5" style="1" bestFit="1" customWidth="1"/>
    <col min="8" max="9" width="14.6640625" style="1" bestFit="1" customWidth="1"/>
    <col min="10" max="16384" width="10.9140625" style="1"/>
  </cols>
  <sheetData>
    <row r="3" spans="1:8" x14ac:dyDescent="0.35">
      <c r="F3" s="316" t="s">
        <v>868</v>
      </c>
    </row>
    <row r="4" spans="1:8" ht="15.9" customHeight="1" x14ac:dyDescent="0.35">
      <c r="A4" s="24" t="s">
        <v>36</v>
      </c>
      <c r="B4" s="25">
        <v>1</v>
      </c>
      <c r="C4" s="26">
        <v>1</v>
      </c>
      <c r="D4" s="90" t="s">
        <v>271</v>
      </c>
      <c r="E4" s="27" t="s">
        <v>270</v>
      </c>
      <c r="F4" s="14">
        <f>SUM(F5,F20,F21,F42)</f>
        <v>8867773650.8600006</v>
      </c>
      <c r="H4" s="89">
        <f>KONSOLIDIRANA!K16-KONSOLIDIRANA!K54-KONSOLIDIRANA!K69-KONSOLIDIRANA!K48-KONSOLIDIRANA!K53-F4</f>
        <v>92124.119998931885</v>
      </c>
    </row>
    <row r="5" spans="1:8" ht="15.9" customHeight="1" x14ac:dyDescent="0.35">
      <c r="A5" s="28" t="s">
        <v>36</v>
      </c>
      <c r="B5" s="29">
        <v>11</v>
      </c>
      <c r="C5" s="30">
        <v>11</v>
      </c>
      <c r="D5" s="91" t="s">
        <v>273</v>
      </c>
      <c r="E5" s="31" t="s">
        <v>272</v>
      </c>
      <c r="F5" s="15">
        <f>SUM(F6,F18:F19)</f>
        <v>4360925087.1199999</v>
      </c>
    </row>
    <row r="6" spans="1:8" ht="15.9" customHeight="1" x14ac:dyDescent="0.35">
      <c r="A6" s="28" t="s">
        <v>36</v>
      </c>
      <c r="B6" s="29" t="s">
        <v>274</v>
      </c>
      <c r="C6" s="30"/>
      <c r="D6" s="92" t="s">
        <v>276</v>
      </c>
      <c r="E6" s="32" t="s">
        <v>275</v>
      </c>
      <c r="F6" s="15">
        <f>SUM(F7,F11:F12)</f>
        <v>849392752.20000017</v>
      </c>
    </row>
    <row r="7" spans="1:8" ht="15.9" customHeight="1" x14ac:dyDescent="0.35">
      <c r="A7" s="28" t="s">
        <v>36</v>
      </c>
      <c r="B7" s="29">
        <v>111</v>
      </c>
      <c r="C7" s="30">
        <v>111</v>
      </c>
      <c r="D7" s="93" t="s">
        <v>278</v>
      </c>
      <c r="E7" s="33" t="s">
        <v>277</v>
      </c>
      <c r="F7" s="15">
        <f>SUM(F8:F10)</f>
        <v>808726109.87000012</v>
      </c>
    </row>
    <row r="8" spans="1:8" ht="15.9" customHeight="1" x14ac:dyDescent="0.35">
      <c r="A8" s="28" t="s">
        <v>830</v>
      </c>
      <c r="B8" s="29" t="s">
        <v>268</v>
      </c>
      <c r="C8" s="30">
        <v>1111</v>
      </c>
      <c r="D8" s="94" t="s">
        <v>280</v>
      </c>
      <c r="E8" s="33" t="s">
        <v>279</v>
      </c>
      <c r="F8" s="16">
        <f>SUMIFS(KONSOLIDIRANA!$K$15:$K$499,KONSOLIDIRANA!$D$15:$D$499,"="&amp;HRT!$B8)</f>
        <v>420590705.55000001</v>
      </c>
    </row>
    <row r="9" spans="1:8" ht="15.9" customHeight="1" x14ac:dyDescent="0.35">
      <c r="A9" s="28" t="s">
        <v>831</v>
      </c>
      <c r="B9" s="29" t="s">
        <v>267</v>
      </c>
      <c r="C9" s="30">
        <v>1112</v>
      </c>
      <c r="D9" s="94" t="s">
        <v>6</v>
      </c>
      <c r="E9" s="34" t="s">
        <v>281</v>
      </c>
      <c r="F9" s="16">
        <f>SUMIFS(KONSOLIDIRANA!$K$15:$K$499,KONSOLIDIRANA!$D$15:$D$499,"="&amp;HRT!$B9)</f>
        <v>388135404.32000005</v>
      </c>
    </row>
    <row r="10" spans="1:8" ht="15.9" customHeight="1" x14ac:dyDescent="0.35">
      <c r="A10" s="28" t="s">
        <v>36</v>
      </c>
      <c r="B10" s="29">
        <v>1113</v>
      </c>
      <c r="C10" s="30">
        <v>1113</v>
      </c>
      <c r="D10" s="94" t="s">
        <v>283</v>
      </c>
      <c r="E10" s="33" t="s">
        <v>282</v>
      </c>
      <c r="F10" s="16">
        <f>SUMIFS(KONSOLIDIRANA!$K$15:$K$499,KONSOLIDIRANA!$D$15:$D$499,"="&amp;HRT!$B10)</f>
        <v>0</v>
      </c>
    </row>
    <row r="11" spans="1:8" ht="15.9" customHeight="1" x14ac:dyDescent="0.35">
      <c r="A11" s="28" t="s">
        <v>820</v>
      </c>
      <c r="B11" s="29">
        <v>112</v>
      </c>
      <c r="C11" s="30">
        <v>112</v>
      </c>
      <c r="D11" s="93" t="s">
        <v>285</v>
      </c>
      <c r="E11" s="33" t="s">
        <v>284</v>
      </c>
      <c r="F11" s="17">
        <f>SUMIFS(KONSOLIDIRANA!$K$15:$K$499,KONSOLIDIRANA!$D$15:$D$499,"="&amp;HRT!$B11)-SUMIFS(KONSOLIDIRANA!$K$15:$K$499,KONSOLIDIRANA!$C$15:$C$499,"="&amp;HRT!$B11)</f>
        <v>1627478.38</v>
      </c>
    </row>
    <row r="12" spans="1:8" ht="15.9" customHeight="1" x14ac:dyDescent="0.35">
      <c r="A12" s="28" t="s">
        <v>36</v>
      </c>
      <c r="B12" s="29">
        <v>113</v>
      </c>
      <c r="C12" s="30">
        <v>113</v>
      </c>
      <c r="D12" s="93" t="s">
        <v>287</v>
      </c>
      <c r="E12" s="33" t="s">
        <v>286</v>
      </c>
      <c r="F12" s="15">
        <f>SUM(F13:F17)</f>
        <v>39039163.950000025</v>
      </c>
    </row>
    <row r="13" spans="1:8" ht="15.9" customHeight="1" x14ac:dyDescent="0.35">
      <c r="A13" s="28" t="s">
        <v>832</v>
      </c>
      <c r="B13" s="29">
        <v>1131</v>
      </c>
      <c r="C13" s="30">
        <v>1131</v>
      </c>
      <c r="D13" s="94" t="s">
        <v>289</v>
      </c>
      <c r="E13" s="35" t="s">
        <v>288</v>
      </c>
      <c r="F13" s="17">
        <f>SUMIFS(KONSOLIDIRANA!$K$15:$K$499,KONSOLIDIRANA!$D$15:$D$499,"="&amp;HRT!$B13)-SUMIFS(KONSOLIDIRANA!$K$15:$K$499,KONSOLIDIRANA!$C$15:$C$499,"="&amp;HRT!$B13)</f>
        <v>36386770.330000028</v>
      </c>
    </row>
    <row r="14" spans="1:8" ht="15.9" customHeight="1" x14ac:dyDescent="0.35">
      <c r="A14" s="28" t="s">
        <v>36</v>
      </c>
      <c r="B14" s="29">
        <v>1132</v>
      </c>
      <c r="C14" s="30">
        <v>1132</v>
      </c>
      <c r="D14" s="94" t="s">
        <v>291</v>
      </c>
      <c r="E14" s="36" t="s">
        <v>290</v>
      </c>
      <c r="F14" s="16">
        <f>SUMIFS(KONSOLIDIRANA!$K$15:$K$499,KONSOLIDIRANA!$D$15:$D$499,"="&amp;HRT!$B14)</f>
        <v>0</v>
      </c>
    </row>
    <row r="15" spans="1:8" ht="15.9" customHeight="1" x14ac:dyDescent="0.35">
      <c r="A15" s="28" t="s">
        <v>713</v>
      </c>
      <c r="B15" s="29">
        <v>1133</v>
      </c>
      <c r="C15" s="30">
        <v>1133</v>
      </c>
      <c r="D15" s="94" t="s">
        <v>293</v>
      </c>
      <c r="E15" s="36" t="s">
        <v>292</v>
      </c>
      <c r="F15" s="16">
        <f>SUMIFS(KONSOLIDIRANA!$K$15:$K$499,KONSOLIDIRANA!$D$15:$D$499,"="&amp;HRT!$B15)</f>
        <v>2652393.62</v>
      </c>
    </row>
    <row r="16" spans="1:8" ht="15.9" customHeight="1" x14ac:dyDescent="0.35">
      <c r="A16" s="28" t="s">
        <v>36</v>
      </c>
      <c r="B16" s="29">
        <v>1134</v>
      </c>
      <c r="C16" s="30">
        <v>1134</v>
      </c>
      <c r="D16" s="94" t="s">
        <v>295</v>
      </c>
      <c r="E16" s="36" t="s">
        <v>294</v>
      </c>
      <c r="F16" s="16">
        <f>SUMIFS(KONSOLIDIRANA!$K$15:$K$499,KONSOLIDIRANA!$D$15:$D$499,"="&amp;HRT!$B16)</f>
        <v>0</v>
      </c>
    </row>
    <row r="17" spans="1:8" ht="15.9" customHeight="1" x14ac:dyDescent="0.35">
      <c r="A17" s="28" t="s">
        <v>36</v>
      </c>
      <c r="B17" s="29">
        <v>1135</v>
      </c>
      <c r="C17" s="30">
        <v>1135</v>
      </c>
      <c r="D17" s="94" t="s">
        <v>297</v>
      </c>
      <c r="E17" s="36" t="s">
        <v>296</v>
      </c>
      <c r="F17" s="16">
        <f>SUMIFS(KONSOLIDIRANA!$K$15:$K$499,KONSOLIDIRANA!$D$15:$D$499,"="&amp;HRT!$B17)</f>
        <v>0</v>
      </c>
    </row>
    <row r="18" spans="1:8" ht="15.9" customHeight="1" x14ac:dyDescent="0.35">
      <c r="A18" s="28" t="s">
        <v>836</v>
      </c>
      <c r="B18" s="29" t="s">
        <v>298</v>
      </c>
      <c r="C18" s="30" t="s">
        <v>299</v>
      </c>
      <c r="D18" s="92" t="s">
        <v>301</v>
      </c>
      <c r="E18" s="32" t="s">
        <v>300</v>
      </c>
      <c r="F18" s="17">
        <f>SUMIFS(KONSOLIDIRANA!$K$15:$K$499,KONSOLIDIRANA!$D$15:$D$499,"="&amp;HRT!$B18)-SUMIFS(KONSOLIDIRANA!$K$15:$K$499,KONSOLIDIRANA!$C$15:$C$499,"="&amp;HRT!$B18)</f>
        <v>3510670565.4899993</v>
      </c>
    </row>
    <row r="19" spans="1:8" ht="15.9" customHeight="1" x14ac:dyDescent="0.35">
      <c r="A19" s="28" t="s">
        <v>712</v>
      </c>
      <c r="B19" s="29">
        <v>116</v>
      </c>
      <c r="C19" s="30">
        <v>116</v>
      </c>
      <c r="D19" s="92" t="s">
        <v>33</v>
      </c>
      <c r="E19" s="32" t="s">
        <v>34</v>
      </c>
      <c r="F19" s="16">
        <f>SUMIFS(KONSOLIDIRANA!$K$15:$K$499,KONSOLIDIRANA!$D$15:$D$499,"="&amp;HRT!$B19)</f>
        <v>861769.42999999993</v>
      </c>
      <c r="G19" s="1" t="s">
        <v>613</v>
      </c>
    </row>
    <row r="20" spans="1:8" ht="15.9" customHeight="1" x14ac:dyDescent="0.35">
      <c r="A20" s="28" t="s">
        <v>821</v>
      </c>
      <c r="B20" s="29">
        <v>121</v>
      </c>
      <c r="C20" s="30">
        <v>121</v>
      </c>
      <c r="D20" s="91" t="s">
        <v>303</v>
      </c>
      <c r="E20" s="31" t="s">
        <v>302</v>
      </c>
      <c r="F20" s="17">
        <f>SUMIFS(KONSOLIDIRANA!$K$15:$K$499,KONSOLIDIRANA!$D$15:$D$499,"="&amp;HRT!$B20)-SUMIFS(KONSOLIDIRANA!$K$15:$K$499,KONSOLIDIRANA!$C$15:$C$499,"="&amp;HRT!$B20)</f>
        <v>3688829657.6600008</v>
      </c>
    </row>
    <row r="21" spans="1:8" ht="15.9" customHeight="1" x14ac:dyDescent="0.35">
      <c r="A21" s="28" t="s">
        <v>36</v>
      </c>
      <c r="B21" s="29">
        <v>13</v>
      </c>
      <c r="C21" s="30">
        <v>13</v>
      </c>
      <c r="D21" s="91" t="s">
        <v>305</v>
      </c>
      <c r="E21" s="31" t="s">
        <v>304</v>
      </c>
      <c r="F21" s="18">
        <f>SUM(F22,F29)</f>
        <v>18944935.130000032</v>
      </c>
    </row>
    <row r="22" spans="1:8" ht="15.9" customHeight="1" x14ac:dyDescent="0.35">
      <c r="A22" s="28" t="s">
        <v>845</v>
      </c>
      <c r="B22" s="29" t="s">
        <v>306</v>
      </c>
      <c r="C22" s="30" t="s">
        <v>307</v>
      </c>
      <c r="D22" s="91" t="s">
        <v>309</v>
      </c>
      <c r="E22" s="37" t="s">
        <v>308</v>
      </c>
      <c r="F22" s="15">
        <f>SUM(F23:F24)</f>
        <v>11659339.119999999</v>
      </c>
    </row>
    <row r="23" spans="1:8" ht="15.9" customHeight="1" x14ac:dyDescent="0.35">
      <c r="A23" s="28" t="s">
        <v>36</v>
      </c>
      <c r="B23" s="29" t="s">
        <v>310</v>
      </c>
      <c r="C23" s="30"/>
      <c r="D23" s="95" t="s">
        <v>312</v>
      </c>
      <c r="E23" s="38" t="s">
        <v>311</v>
      </c>
      <c r="F23" s="16">
        <f>SUMIFS(KONSOLIDIRANA!$K$15:$K$499,KONSOLIDIRANA!$D$15:$D$499,"="&amp;HRT!$B23)</f>
        <v>11659339.119999999</v>
      </c>
    </row>
    <row r="24" spans="1:8" ht="15.9" customHeight="1" x14ac:dyDescent="0.35">
      <c r="A24" s="28" t="s">
        <v>36</v>
      </c>
      <c r="B24" s="29" t="s">
        <v>313</v>
      </c>
      <c r="C24" s="30"/>
      <c r="D24" s="95" t="s">
        <v>315</v>
      </c>
      <c r="E24" s="38" t="s">
        <v>314</v>
      </c>
      <c r="F24" s="15">
        <f>SUM(F25:F28)</f>
        <v>0</v>
      </c>
      <c r="H24" s="238"/>
    </row>
    <row r="25" spans="1:8" ht="15.9" customHeight="1" x14ac:dyDescent="0.35">
      <c r="A25" s="28" t="s">
        <v>36</v>
      </c>
      <c r="B25" s="29" t="s">
        <v>316</v>
      </c>
      <c r="C25" s="30"/>
      <c r="D25" s="96" t="s">
        <v>318</v>
      </c>
      <c r="E25" s="39" t="s">
        <v>317</v>
      </c>
      <c r="F25" s="16">
        <f>SUMIFS(KONSOLIDIRANA!$K$15:$K$499,KONSOLIDIRANA!$D$15:$D$499,"="&amp;HRT!$B25)</f>
        <v>0</v>
      </c>
    </row>
    <row r="26" spans="1:8" ht="15.9" customHeight="1" x14ac:dyDescent="0.35">
      <c r="A26" s="28" t="s">
        <v>36</v>
      </c>
      <c r="B26" s="29" t="s">
        <v>319</v>
      </c>
      <c r="C26" s="30"/>
      <c r="D26" s="96" t="s">
        <v>321</v>
      </c>
      <c r="E26" s="40" t="s">
        <v>320</v>
      </c>
      <c r="F26" s="16">
        <f>SUMIFS(KONSOLIDIRANA!$K$15:$K$499,KONSOLIDIRANA!$D$15:$D$499,"="&amp;HRT!$B26)</f>
        <v>0</v>
      </c>
    </row>
    <row r="27" spans="1:8" ht="15.9" customHeight="1" x14ac:dyDescent="0.35">
      <c r="A27" s="28" t="s">
        <v>36</v>
      </c>
      <c r="B27" s="29" t="s">
        <v>322</v>
      </c>
      <c r="C27" s="30"/>
      <c r="D27" s="96" t="s">
        <v>324</v>
      </c>
      <c r="E27" s="39" t="s">
        <v>323</v>
      </c>
      <c r="F27" s="16">
        <f>SUMIFS(KONSOLIDIRANA!$K$15:$K$499,KONSOLIDIRANA!$D$15:$D$499,"="&amp;HRT!$B27)</f>
        <v>0</v>
      </c>
    </row>
    <row r="28" spans="1:8" ht="15.9" customHeight="1" x14ac:dyDescent="0.35">
      <c r="A28" s="28" t="s">
        <v>36</v>
      </c>
      <c r="B28" s="29" t="s">
        <v>325</v>
      </c>
      <c r="C28" s="30"/>
      <c r="D28" s="96" t="s">
        <v>327</v>
      </c>
      <c r="E28" s="39" t="s">
        <v>326</v>
      </c>
      <c r="F28" s="16">
        <f>SUMIFS(KONSOLIDIRANA!$K$15:$K$499,KONSOLIDIRANA!$D$15:$D$499,"="&amp;HRT!$B28)</f>
        <v>0</v>
      </c>
    </row>
    <row r="29" spans="1:8" ht="15.9" customHeight="1" x14ac:dyDescent="0.35">
      <c r="A29" s="28" t="s">
        <v>36</v>
      </c>
      <c r="B29" s="29">
        <v>133</v>
      </c>
      <c r="C29" s="30">
        <v>133</v>
      </c>
      <c r="D29" s="97" t="s">
        <v>329</v>
      </c>
      <c r="E29" s="41" t="s">
        <v>328</v>
      </c>
      <c r="F29" s="15">
        <f>SUM(F30:F35,F40:F41)</f>
        <v>7285596.0100000314</v>
      </c>
    </row>
    <row r="30" spans="1:8" ht="15.9" customHeight="1" x14ac:dyDescent="0.35">
      <c r="A30" s="28" t="s">
        <v>837</v>
      </c>
      <c r="B30" s="29" t="s">
        <v>330</v>
      </c>
      <c r="C30" s="30"/>
      <c r="D30" s="98" t="s">
        <v>332</v>
      </c>
      <c r="E30" s="42" t="s">
        <v>331</v>
      </c>
      <c r="F30" s="16">
        <f>SUMIFS(KONSOLIDIRANA!$K$15:$K$499,KONSOLIDIRANA!$D$15:$D$499,"="&amp;HRT!$B30)</f>
        <v>3602939.25</v>
      </c>
    </row>
    <row r="31" spans="1:8" ht="15.9" customHeight="1" x14ac:dyDescent="0.35">
      <c r="A31" s="28" t="s">
        <v>838</v>
      </c>
      <c r="B31" s="29" t="s">
        <v>333</v>
      </c>
      <c r="C31" s="30"/>
      <c r="D31" s="98" t="s">
        <v>335</v>
      </c>
      <c r="E31" s="42" t="s">
        <v>334</v>
      </c>
      <c r="F31" s="16">
        <f>SUMIFS(KONSOLIDIRANA!$K$15:$K$499,KONSOLIDIRANA!$D$15:$D$499,"="&amp;HRT!$B31)</f>
        <v>0</v>
      </c>
    </row>
    <row r="32" spans="1:8" ht="15.9" customHeight="1" x14ac:dyDescent="0.35">
      <c r="A32" s="28" t="s">
        <v>839</v>
      </c>
      <c r="B32" s="29" t="s">
        <v>339</v>
      </c>
      <c r="C32" s="30"/>
      <c r="D32" s="92" t="s">
        <v>337</v>
      </c>
      <c r="E32" s="32" t="s">
        <v>336</v>
      </c>
      <c r="F32" s="16">
        <f>SUMIFS(KONSOLIDIRANA!$K$15:$K$499,KONSOLIDIRANA!$D$15:$D$499,"="&amp;HRT!$B32)</f>
        <v>570853</v>
      </c>
    </row>
    <row r="33" spans="1:9" ht="15.9" customHeight="1" x14ac:dyDescent="0.35">
      <c r="A33" s="28" t="s">
        <v>840</v>
      </c>
      <c r="B33" s="29" t="s">
        <v>342</v>
      </c>
      <c r="C33" s="30"/>
      <c r="D33" s="98" t="s">
        <v>259</v>
      </c>
      <c r="E33" s="42" t="s">
        <v>338</v>
      </c>
      <c r="F33" s="16">
        <f>SUMIFS(KONSOLIDIRANA!$K$15:$K$499,KONSOLIDIRANA!$D$15:$D$499,"="&amp;HRT!$B33)</f>
        <v>0</v>
      </c>
    </row>
    <row r="34" spans="1:9" ht="15.9" customHeight="1" x14ac:dyDescent="0.35">
      <c r="A34" s="28" t="s">
        <v>841</v>
      </c>
      <c r="B34" s="29" t="s">
        <v>353</v>
      </c>
      <c r="C34" s="30"/>
      <c r="D34" s="98" t="s">
        <v>341</v>
      </c>
      <c r="E34" s="42" t="s">
        <v>340</v>
      </c>
      <c r="F34" s="16">
        <f>SUMIFS(KONSOLIDIRANA!$K$15:$K$499,KONSOLIDIRANA!$D$15:$D$499,"="&amp;HRT!$B34)</f>
        <v>0</v>
      </c>
    </row>
    <row r="35" spans="1:9" ht="15.9" customHeight="1" x14ac:dyDescent="0.35">
      <c r="A35" s="28" t="s">
        <v>36</v>
      </c>
      <c r="B35" s="29" t="s">
        <v>356</v>
      </c>
      <c r="C35" s="30"/>
      <c r="D35" s="98" t="s">
        <v>344</v>
      </c>
      <c r="E35" s="42" t="s">
        <v>343</v>
      </c>
      <c r="F35" s="15">
        <f>SUM(F36:F39)</f>
        <v>0</v>
      </c>
    </row>
    <row r="36" spans="1:9" ht="15.9" customHeight="1" x14ac:dyDescent="0.35">
      <c r="A36" s="28" t="s">
        <v>714</v>
      </c>
      <c r="B36" s="29" t="s">
        <v>622</v>
      </c>
      <c r="C36" s="30"/>
      <c r="D36" s="99" t="s">
        <v>346</v>
      </c>
      <c r="E36" s="43" t="s">
        <v>345</v>
      </c>
      <c r="F36" s="16">
        <f>SUMIFS(KONSOLIDIRANA!$K$15:$K$499,KONSOLIDIRANA!$D$15:$D$499,"="&amp;HRT!$B36)</f>
        <v>0</v>
      </c>
    </row>
    <row r="37" spans="1:9" ht="15.9" customHeight="1" x14ac:dyDescent="0.35">
      <c r="A37" s="28" t="s">
        <v>842</v>
      </c>
      <c r="B37" s="29" t="s">
        <v>623</v>
      </c>
      <c r="C37" s="30"/>
      <c r="D37" s="99" t="s">
        <v>348</v>
      </c>
      <c r="E37" s="43" t="s">
        <v>347</v>
      </c>
      <c r="F37" s="16">
        <f>SUMIFS(KONSOLIDIRANA!$K$15:$K$499,KONSOLIDIRANA!$D$15:$D$499,"="&amp;HRT!$B37)</f>
        <v>0</v>
      </c>
    </row>
    <row r="38" spans="1:9" ht="15.9" customHeight="1" x14ac:dyDescent="0.35">
      <c r="A38" s="28" t="s">
        <v>843</v>
      </c>
      <c r="B38" s="29" t="s">
        <v>624</v>
      </c>
      <c r="C38" s="30"/>
      <c r="D38" s="99" t="s">
        <v>350</v>
      </c>
      <c r="E38" s="43" t="s">
        <v>349</v>
      </c>
      <c r="F38" s="16">
        <f>SUMIFS(KONSOLIDIRANA!$K$15:$K$499,KONSOLIDIRANA!$D$15:$D$499,"="&amp;HRT!$B38)</f>
        <v>0</v>
      </c>
    </row>
    <row r="39" spans="1:9" ht="15.9" customHeight="1" x14ac:dyDescent="0.35">
      <c r="A39" s="28" t="s">
        <v>36</v>
      </c>
      <c r="B39" s="29" t="s">
        <v>625</v>
      </c>
      <c r="C39" s="30"/>
      <c r="D39" s="99" t="s">
        <v>352</v>
      </c>
      <c r="E39" s="43" t="s">
        <v>351</v>
      </c>
      <c r="F39" s="16">
        <f>SUMIFS(KONSOLIDIRANA!$K$15:$K$499,KONSOLIDIRANA!$D$15:$D$499,"="&amp;HRT!$B39)</f>
        <v>0</v>
      </c>
    </row>
    <row r="40" spans="1:9" ht="15.9" customHeight="1" x14ac:dyDescent="0.35">
      <c r="A40" s="28"/>
      <c r="B40" s="29" t="s">
        <v>620</v>
      </c>
      <c r="C40" s="30"/>
      <c r="D40" s="98" t="s">
        <v>355</v>
      </c>
      <c r="E40" s="42" t="s">
        <v>354</v>
      </c>
      <c r="F40" s="16">
        <f>SUMIFS(KONSOLIDIRANA!$K$15:$K$499,KONSOLIDIRANA!$D$15:$D$499,"="&amp;HRT!$B40)</f>
        <v>0</v>
      </c>
    </row>
    <row r="41" spans="1:9" ht="15.9" customHeight="1" x14ac:dyDescent="0.35">
      <c r="A41" s="28" t="s">
        <v>844</v>
      </c>
      <c r="B41" s="29" t="s">
        <v>621</v>
      </c>
      <c r="C41" s="30"/>
      <c r="D41" s="98" t="s">
        <v>357</v>
      </c>
      <c r="E41" s="42" t="s">
        <v>41</v>
      </c>
      <c r="F41" s="17">
        <f>SUMIFS(KONSOLIDIRANA!$K$15:$K$499,KONSOLIDIRANA!$D$15:$D$499,"="&amp;HRT!$B41)-SUMIFS(KONSOLIDIRANA!$K$15:$K$499,KONSOLIDIRANA!$C$15:$C$499,"="&amp;HRT!$B41)</f>
        <v>3111803.7600000314</v>
      </c>
      <c r="H41" s="10"/>
      <c r="I41" s="10"/>
    </row>
    <row r="42" spans="1:9" ht="15.9" customHeight="1" x14ac:dyDescent="0.35">
      <c r="A42" s="28" t="s">
        <v>36</v>
      </c>
      <c r="B42" s="29">
        <v>14</v>
      </c>
      <c r="C42" s="30">
        <v>14</v>
      </c>
      <c r="D42" s="91" t="s">
        <v>359</v>
      </c>
      <c r="E42" s="31" t="s">
        <v>358</v>
      </c>
      <c r="F42" s="15">
        <f>SUM(F43:F51)</f>
        <v>799073970.94999993</v>
      </c>
    </row>
    <row r="43" spans="1:9" ht="15.9" customHeight="1" x14ac:dyDescent="0.35">
      <c r="A43" s="28" t="s">
        <v>822</v>
      </c>
      <c r="B43" s="29">
        <v>141</v>
      </c>
      <c r="C43" s="30">
        <v>141</v>
      </c>
      <c r="D43" s="92" t="s">
        <v>361</v>
      </c>
      <c r="E43" s="32" t="s">
        <v>360</v>
      </c>
      <c r="F43" s="16">
        <f>SUMIFS(KONSOLIDIRANA!$K$15:$K$499,KONSOLIDIRANA!$D$15:$D$499,"="&amp;HRT!$B43)</f>
        <v>121257.35</v>
      </c>
    </row>
    <row r="44" spans="1:9" ht="15.9" customHeight="1" x14ac:dyDescent="0.35">
      <c r="A44" s="28" t="s">
        <v>36</v>
      </c>
      <c r="B44" s="29" t="s">
        <v>362</v>
      </c>
      <c r="C44" s="30"/>
      <c r="D44" s="100" t="s">
        <v>364</v>
      </c>
      <c r="E44" s="44" t="s">
        <v>363</v>
      </c>
      <c r="F44" s="16">
        <f>SUMIFS(KONSOLIDIRANA!$K$15:$K$499,KONSOLIDIRANA!$D$15:$D$499,"="&amp;HRT!$B44)</f>
        <v>1122272.6600000001</v>
      </c>
    </row>
    <row r="45" spans="1:9" ht="15.9" customHeight="1" x14ac:dyDescent="0.35">
      <c r="A45" s="28" t="s">
        <v>833</v>
      </c>
      <c r="B45" s="29">
        <v>1412</v>
      </c>
      <c r="C45" s="30">
        <v>1412</v>
      </c>
      <c r="D45" s="92" t="s">
        <v>366</v>
      </c>
      <c r="E45" s="32" t="s">
        <v>365</v>
      </c>
      <c r="F45" s="17">
        <f>SUMIFS(KONSOLIDIRANA!$K$15:$K$499,KONSOLIDIRANA!$D$15:$D$499,"="&amp;HRT!$B45)-SUMIFS(KONSOLIDIRANA!$K$15:$K$499,KONSOLIDIRANA!$C$15:$C$499,"="&amp;HRT!$B45)</f>
        <v>50867529.470000029</v>
      </c>
    </row>
    <row r="46" spans="1:9" ht="15.9" customHeight="1" x14ac:dyDescent="0.35">
      <c r="A46" s="28" t="s">
        <v>823</v>
      </c>
      <c r="B46" s="29">
        <v>142</v>
      </c>
      <c r="C46" s="30">
        <v>142</v>
      </c>
      <c r="D46" s="92" t="s">
        <v>368</v>
      </c>
      <c r="E46" s="32" t="s">
        <v>367</v>
      </c>
      <c r="F46" s="17">
        <f>SUMIFS(KONSOLIDIRANA!$K$15:$K$499,KONSOLIDIRANA!$D$15:$D$499,"="&amp;HRT!$B46)-SUMIFS(KONSOLIDIRANA!$K$15:$K$499,KONSOLIDIRANA!$C$15:$C$499,"="&amp;HRT!$B46)</f>
        <v>645158659.25</v>
      </c>
    </row>
    <row r="47" spans="1:9" ht="15.9" customHeight="1" x14ac:dyDescent="0.35">
      <c r="A47" s="28" t="s">
        <v>254</v>
      </c>
      <c r="B47" s="29" t="s">
        <v>626</v>
      </c>
      <c r="C47" s="30">
        <v>142</v>
      </c>
      <c r="D47" s="229" t="s">
        <v>794</v>
      </c>
      <c r="E47" s="45" t="s">
        <v>662</v>
      </c>
      <c r="F47" s="16">
        <f>SUMIFS(KONSOLIDIRANA!$K$15:$K$499,KONSOLIDIRANA!$D$15:$D$499,"="&amp;HRT!$B47)</f>
        <v>161683</v>
      </c>
    </row>
    <row r="48" spans="1:9" ht="15.9" customHeight="1" x14ac:dyDescent="0.35">
      <c r="A48" s="28" t="s">
        <v>824</v>
      </c>
      <c r="B48" s="29" t="s">
        <v>627</v>
      </c>
      <c r="C48" s="30"/>
      <c r="D48" s="92" t="s">
        <v>370</v>
      </c>
      <c r="E48" s="32" t="s">
        <v>369</v>
      </c>
      <c r="F48" s="17">
        <f>SUMIFS(KONSOLIDIRANA!$K$15:$K$499,KONSOLIDIRANA!$D$15:$D$499,"="&amp;$B48)-SUMIFS(KONSOLIDIRANA!$K$15:$K$499,KONSOLIDIRANA!$C$15:$C$499,"="&amp;$B48)</f>
        <v>48008473.039999999</v>
      </c>
    </row>
    <row r="49" spans="1:8" ht="15.9" customHeight="1" x14ac:dyDescent="0.35">
      <c r="A49" s="28" t="s">
        <v>719</v>
      </c>
      <c r="B49" s="29">
        <v>143</v>
      </c>
      <c r="C49" s="30">
        <v>143</v>
      </c>
      <c r="D49" s="92" t="s">
        <v>70</v>
      </c>
      <c r="E49" s="32" t="s">
        <v>371</v>
      </c>
      <c r="F49" s="16">
        <f>SUMIFS(KONSOLIDIRANA!$K$15:$K$499,KONSOLIDIRANA!$D$15:$D$499,"="&amp;HRT!$B49)</f>
        <v>47470094.759999998</v>
      </c>
    </row>
    <row r="50" spans="1:8" ht="15.9" customHeight="1" x14ac:dyDescent="0.35">
      <c r="A50" s="28" t="s">
        <v>825</v>
      </c>
      <c r="B50" s="29">
        <v>145</v>
      </c>
      <c r="C50" s="30">
        <v>145</v>
      </c>
      <c r="D50" s="92" t="s">
        <v>373</v>
      </c>
      <c r="E50" s="32" t="s">
        <v>372</v>
      </c>
      <c r="F50" s="17">
        <f>SUMIFS(KONSOLIDIRANA!$K$15:$K$499,KONSOLIDIRANA!$D$15:$D$499,"="&amp;$B50)-SUMIFS(KONSOLIDIRANA!$K$15:$K$499,KONSOLIDIRANA!$C$15:$C$499,"="&amp;$B50)</f>
        <v>6164001.4199999999</v>
      </c>
    </row>
    <row r="51" spans="1:8" ht="15.9" customHeight="1" x14ac:dyDescent="0.35">
      <c r="A51" s="28" t="s">
        <v>36</v>
      </c>
      <c r="B51" s="29" t="s">
        <v>655</v>
      </c>
      <c r="C51" s="30"/>
      <c r="D51" s="92" t="s">
        <v>375</v>
      </c>
      <c r="E51" s="32" t="s">
        <v>374</v>
      </c>
      <c r="F51" s="16">
        <f>SUMIFS(KONSOLIDIRANA!$K$15:$K$499,KONSOLIDIRANA!$D$15:$D$499,"="&amp;HRT!$B51)</f>
        <v>0</v>
      </c>
    </row>
    <row r="52" spans="1:8" ht="15.9" customHeight="1" x14ac:dyDescent="0.35">
      <c r="A52" s="28" t="s">
        <v>36</v>
      </c>
      <c r="B52" s="29"/>
      <c r="C52" s="30"/>
      <c r="D52" s="101"/>
      <c r="E52" s="46"/>
      <c r="F52" s="16"/>
    </row>
    <row r="53" spans="1:8" ht="15.9" customHeight="1" x14ac:dyDescent="0.35">
      <c r="A53" s="68" t="s">
        <v>36</v>
      </c>
      <c r="B53" s="69" t="s">
        <v>376</v>
      </c>
      <c r="C53" s="70" t="s">
        <v>376</v>
      </c>
      <c r="D53" s="102" t="s">
        <v>378</v>
      </c>
      <c r="E53" s="71" t="s">
        <v>377</v>
      </c>
      <c r="F53" s="72">
        <f>SUM(F54,F107)</f>
        <v>8291606047.8199987</v>
      </c>
      <c r="H53" s="88">
        <f>F54-KONSOLIDIRANA!K109</f>
        <v>0</v>
      </c>
    </row>
    <row r="54" spans="1:8" ht="15.9" customHeight="1" x14ac:dyDescent="0.35">
      <c r="A54" s="28" t="s">
        <v>36</v>
      </c>
      <c r="B54" s="29">
        <v>2</v>
      </c>
      <c r="C54" s="30">
        <v>2</v>
      </c>
      <c r="D54" s="103" t="s">
        <v>380</v>
      </c>
      <c r="E54" s="47" t="s">
        <v>379</v>
      </c>
      <c r="F54" s="19">
        <f>SUM(F55,F59,F62,F73,F77,F78,F96:F97)</f>
        <v>7971734854.3699989</v>
      </c>
    </row>
    <row r="55" spans="1:8" ht="15.9" customHeight="1" x14ac:dyDescent="0.35">
      <c r="A55" s="28" t="s">
        <v>36</v>
      </c>
      <c r="B55" s="29">
        <v>21</v>
      </c>
      <c r="C55" s="30">
        <v>21</v>
      </c>
      <c r="D55" s="92" t="s">
        <v>382</v>
      </c>
      <c r="E55" s="32" t="s">
        <v>381</v>
      </c>
      <c r="F55" s="15">
        <f>SUM(F56:F58)</f>
        <v>1974511017.7999997</v>
      </c>
    </row>
    <row r="56" spans="1:8" ht="15.9" customHeight="1" x14ac:dyDescent="0.35">
      <c r="A56" s="28" t="s">
        <v>826</v>
      </c>
      <c r="B56" s="29">
        <v>211</v>
      </c>
      <c r="C56" s="30">
        <v>211</v>
      </c>
      <c r="D56" s="92" t="s">
        <v>384</v>
      </c>
      <c r="E56" s="33" t="s">
        <v>383</v>
      </c>
      <c r="F56" s="17">
        <f>SUMIFS(KONSOLIDIRANA!$K$15:$K$499,KONSOLIDIRANA!$D$15:$D$499,"="&amp;HRT!$B56)-SUMIFS(KONSOLIDIRANA!$K$15:$K$499,KONSOLIDIRANA!$C$15:$C$499,"="&amp;HRT!$B56)</f>
        <v>1318156119.5499997</v>
      </c>
    </row>
    <row r="57" spans="1:8" ht="15.9" customHeight="1" x14ac:dyDescent="0.35">
      <c r="A57" s="28" t="s">
        <v>36</v>
      </c>
      <c r="B57" s="48" t="s">
        <v>643</v>
      </c>
      <c r="C57" s="30"/>
      <c r="D57" s="93" t="s">
        <v>386</v>
      </c>
      <c r="E57" s="33" t="s">
        <v>385</v>
      </c>
      <c r="F57" s="16">
        <f>SUMIFS(KONSOLIDIRANA!$K$15:$K$499,KONSOLIDIRANA!$D$15:$D$499,"="&amp;HRT!$B57)</f>
        <v>0</v>
      </c>
    </row>
    <row r="58" spans="1:8" ht="15.9" customHeight="1" x14ac:dyDescent="0.35">
      <c r="A58" s="28" t="s">
        <v>827</v>
      </c>
      <c r="B58" s="29">
        <v>212</v>
      </c>
      <c r="C58" s="30">
        <v>212</v>
      </c>
      <c r="D58" s="93" t="s">
        <v>388</v>
      </c>
      <c r="E58" s="33" t="s">
        <v>387</v>
      </c>
      <c r="F58" s="16">
        <f>SUMIFS(KONSOLIDIRANA!$K$15:$K$499,KONSOLIDIRANA!$D$15:$D$499,"="&amp;HRT!$B58)</f>
        <v>656354898.25</v>
      </c>
    </row>
    <row r="59" spans="1:8" ht="15.9" customHeight="1" x14ac:dyDescent="0.35">
      <c r="A59" s="28" t="s">
        <v>36</v>
      </c>
      <c r="B59" s="29">
        <v>22</v>
      </c>
      <c r="C59" s="30">
        <v>22</v>
      </c>
      <c r="D59" s="92" t="s">
        <v>390</v>
      </c>
      <c r="E59" s="32" t="s">
        <v>389</v>
      </c>
      <c r="F59" s="18">
        <f>SUM(F60:F61)</f>
        <v>1885321299.5</v>
      </c>
    </row>
    <row r="60" spans="1:8" ht="15.9" customHeight="1" x14ac:dyDescent="0.35">
      <c r="A60" s="28" t="s">
        <v>36</v>
      </c>
      <c r="B60" s="29" t="s">
        <v>391</v>
      </c>
      <c r="C60" s="30"/>
      <c r="D60" s="104" t="s">
        <v>393</v>
      </c>
      <c r="E60" s="49" t="s">
        <v>392</v>
      </c>
      <c r="F60" s="16">
        <f>SUMIFS(KONSOLIDIRANA!$K$15:$K$499,KONSOLIDIRANA!$D$15:$D$499,"="&amp;HRT!$B60)</f>
        <v>0</v>
      </c>
    </row>
    <row r="61" spans="1:8" ht="15.9" customHeight="1" x14ac:dyDescent="0.35">
      <c r="A61" s="28" t="s">
        <v>715</v>
      </c>
      <c r="B61" s="29" t="s">
        <v>394</v>
      </c>
      <c r="C61" s="30"/>
      <c r="D61" s="99" t="s">
        <v>396</v>
      </c>
      <c r="E61" s="43" t="s">
        <v>395</v>
      </c>
      <c r="F61" s="17">
        <f>SUMIFS(KONSOLIDIRANA!$K$15:$K$499,KONSOLIDIRANA!$D$15:$D$499,"="&amp;HRT!$B61)-SUMIFS(KONSOLIDIRANA!$K$15:$K$499,KONSOLIDIRANA!$C$15:$C$499,"="&amp;HRT!$B61)</f>
        <v>1885321299.5</v>
      </c>
    </row>
    <row r="62" spans="1:8" ht="15.9" customHeight="1" x14ac:dyDescent="0.35">
      <c r="A62" s="28" t="s">
        <v>36</v>
      </c>
      <c r="B62" s="29">
        <v>27</v>
      </c>
      <c r="C62" s="30">
        <v>27</v>
      </c>
      <c r="D62" s="92" t="s">
        <v>398</v>
      </c>
      <c r="E62" s="32" t="s">
        <v>397</v>
      </c>
      <c r="F62" s="15">
        <f>SUM(F63,F68,F72)</f>
        <v>3063285662.2799983</v>
      </c>
    </row>
    <row r="63" spans="1:8" ht="15.9" customHeight="1" x14ac:dyDescent="0.35">
      <c r="A63" s="28" t="s">
        <v>36</v>
      </c>
      <c r="B63" s="29">
        <v>271</v>
      </c>
      <c r="C63" s="30">
        <v>271</v>
      </c>
      <c r="D63" s="96" t="s">
        <v>400</v>
      </c>
      <c r="E63" s="40" t="s">
        <v>399</v>
      </c>
      <c r="F63" s="15">
        <f>SUM(F64:F67)</f>
        <v>53623318.900000006</v>
      </c>
    </row>
    <row r="64" spans="1:8" ht="15.9" customHeight="1" x14ac:dyDescent="0.35">
      <c r="A64" s="28" t="s">
        <v>36</v>
      </c>
      <c r="B64" s="29" t="s">
        <v>401</v>
      </c>
      <c r="C64" s="30"/>
      <c r="D64" s="94" t="s">
        <v>403</v>
      </c>
      <c r="E64" s="36" t="s">
        <v>402</v>
      </c>
      <c r="F64" s="16">
        <f>SUMIFS(KONSOLIDIRANA!$K$15:$K$499,KONSOLIDIRANA!$D$15:$D$499,"="&amp;HRT!$B64)</f>
        <v>0</v>
      </c>
    </row>
    <row r="65" spans="1:6" ht="15.9" customHeight="1" x14ac:dyDescent="0.35">
      <c r="A65" s="28" t="s">
        <v>36</v>
      </c>
      <c r="B65" s="29" t="s">
        <v>404</v>
      </c>
      <c r="C65" s="30"/>
      <c r="D65" s="94" t="s">
        <v>406</v>
      </c>
      <c r="E65" s="36" t="s">
        <v>405</v>
      </c>
      <c r="F65" s="16">
        <f>SUMIFS(KONSOLIDIRANA!$K$15:$K$499,KONSOLIDIRANA!$D$15:$D$499,"="&amp;HRT!$B65)</f>
        <v>0</v>
      </c>
    </row>
    <row r="66" spans="1:6" ht="15.9" customHeight="1" x14ac:dyDescent="0.35">
      <c r="A66" s="28" t="s">
        <v>36</v>
      </c>
      <c r="B66" s="29" t="s">
        <v>407</v>
      </c>
      <c r="C66" s="30"/>
      <c r="D66" s="105" t="s">
        <v>409</v>
      </c>
      <c r="E66" s="36" t="s">
        <v>408</v>
      </c>
      <c r="F66" s="16">
        <f>SUMIFS(KONSOLIDIRANA!$K$15:$K$499,KONSOLIDIRANA!$D$15:$D$499,"="&amp;HRT!$B66)</f>
        <v>0</v>
      </c>
    </row>
    <row r="67" spans="1:6" ht="15.9" customHeight="1" x14ac:dyDescent="0.35">
      <c r="A67" s="28" t="s">
        <v>716</v>
      </c>
      <c r="B67" s="29" t="s">
        <v>410</v>
      </c>
      <c r="C67" s="30"/>
      <c r="D67" s="105" t="s">
        <v>412</v>
      </c>
      <c r="E67" s="36" t="s">
        <v>411</v>
      </c>
      <c r="F67" s="16">
        <f>SUMIFS(KONSOLIDIRANA!$K$15:$K$499,KONSOLIDIRANA!$D$15:$D$499,"="&amp;HRT!$B67)</f>
        <v>53623318.900000006</v>
      </c>
    </row>
    <row r="68" spans="1:6" ht="15.9" customHeight="1" x14ac:dyDescent="0.35">
      <c r="A68" s="28" t="s">
        <v>36</v>
      </c>
      <c r="B68" s="29">
        <v>272</v>
      </c>
      <c r="C68" s="30">
        <v>272</v>
      </c>
      <c r="D68" s="93" t="s">
        <v>414</v>
      </c>
      <c r="E68" s="40" t="s">
        <v>413</v>
      </c>
      <c r="F68" s="15">
        <f>SUM(F69:F71)</f>
        <v>2987363023.3799982</v>
      </c>
    </row>
    <row r="69" spans="1:6" ht="15.9" customHeight="1" x14ac:dyDescent="0.35">
      <c r="A69" s="28" t="s">
        <v>256</v>
      </c>
      <c r="B69" s="29" t="s">
        <v>631</v>
      </c>
      <c r="C69" s="30"/>
      <c r="D69" s="105" t="s">
        <v>416</v>
      </c>
      <c r="E69" s="50" t="s">
        <v>415</v>
      </c>
      <c r="F69" s="16">
        <f>SUMIFS(KONSOLIDIRANA!$K$15:$K$499,KONSOLIDIRANA!$D$15:$D$499,"="&amp;HRT!$B69)</f>
        <v>139460109.03</v>
      </c>
    </row>
    <row r="70" spans="1:6" ht="15.9" customHeight="1" x14ac:dyDescent="0.35">
      <c r="A70" s="28" t="s">
        <v>258</v>
      </c>
      <c r="B70" s="29" t="s">
        <v>632</v>
      </c>
      <c r="C70" s="30"/>
      <c r="D70" s="106" t="s">
        <v>418</v>
      </c>
      <c r="E70" s="50" t="s">
        <v>417</v>
      </c>
      <c r="F70" s="16">
        <f>SUMIFS(KONSOLIDIRANA!$K$15:$K$499,KONSOLIDIRANA!$D$15:$D$499,"="&amp;HRT!$B70)</f>
        <v>310573687.73000002</v>
      </c>
    </row>
    <row r="71" spans="1:6" ht="15.9" customHeight="1" x14ac:dyDescent="0.35">
      <c r="A71" s="28" t="s">
        <v>857</v>
      </c>
      <c r="B71" s="29" t="s">
        <v>633</v>
      </c>
      <c r="C71" s="30"/>
      <c r="D71" s="107" t="s">
        <v>420</v>
      </c>
      <c r="E71" s="36" t="s">
        <v>419</v>
      </c>
      <c r="F71" s="17">
        <f>SUMIFS(KONSOLIDIRANA!$K$15:$K$499,KONSOLIDIRANA!$D$15:$D$499,"="&amp;HRT!$B71)-SUMIFS(KONSOLIDIRANA!$K$15:$K$499,KONSOLIDIRANA!$C$15:$C$499,"="&amp;HRT!$B71)</f>
        <v>2537329226.6199985</v>
      </c>
    </row>
    <row r="72" spans="1:6" ht="15.9" customHeight="1" x14ac:dyDescent="0.35">
      <c r="A72" s="28" t="s">
        <v>829</v>
      </c>
      <c r="B72" s="29" t="s">
        <v>630</v>
      </c>
      <c r="C72" s="30"/>
      <c r="D72" s="108" t="s">
        <v>422</v>
      </c>
      <c r="E72" s="33" t="s">
        <v>421</v>
      </c>
      <c r="F72" s="16">
        <f>SUMIFS(KONSOLIDIRANA!$K$15:$K$499,KONSOLIDIRANA!$D$15:$D$499,"="&amp;HRT!$B72)</f>
        <v>22299320</v>
      </c>
    </row>
    <row r="73" spans="1:6" ht="15.9" customHeight="1" x14ac:dyDescent="0.35">
      <c r="A73" s="28" t="s">
        <v>36</v>
      </c>
      <c r="B73" s="29">
        <v>24</v>
      </c>
      <c r="C73" s="30">
        <v>24</v>
      </c>
      <c r="D73" s="92" t="s">
        <v>424</v>
      </c>
      <c r="E73" s="32" t="s">
        <v>423</v>
      </c>
      <c r="F73" s="15">
        <f>SUM(F74:F76)</f>
        <v>130684719.97</v>
      </c>
    </row>
    <row r="74" spans="1:6" ht="15.9" customHeight="1" x14ac:dyDescent="0.35">
      <c r="A74" s="28" t="s">
        <v>828</v>
      </c>
      <c r="B74" s="29">
        <v>241</v>
      </c>
      <c r="C74" s="30">
        <v>241</v>
      </c>
      <c r="D74" s="93" t="s">
        <v>426</v>
      </c>
      <c r="E74" s="33" t="s">
        <v>425</v>
      </c>
      <c r="F74" s="16">
        <f>SUMIFS(KONSOLIDIRANA!$K$15:$K$499,KONSOLIDIRANA!$D$15:$D$499,"="&amp;HRT!$B74)</f>
        <v>104849078.38</v>
      </c>
    </row>
    <row r="75" spans="1:6" ht="15.9" customHeight="1" x14ac:dyDescent="0.35">
      <c r="A75" s="28" t="s">
        <v>846</v>
      </c>
      <c r="B75" s="29" t="s">
        <v>427</v>
      </c>
      <c r="C75" s="30" t="s">
        <v>428</v>
      </c>
      <c r="D75" s="106" t="s">
        <v>614</v>
      </c>
      <c r="E75" s="33" t="s">
        <v>429</v>
      </c>
      <c r="F75" s="16">
        <f>SUMIFS(KONSOLIDIRANA!$K$15:$K$499,KONSOLIDIRANA!$D$15:$D$499,"="&amp;HRT!$B75)</f>
        <v>25835641.59</v>
      </c>
    </row>
    <row r="76" spans="1:6" ht="15.9" customHeight="1" x14ac:dyDescent="0.35">
      <c r="A76" s="28" t="s">
        <v>36</v>
      </c>
      <c r="B76" s="29" t="s">
        <v>430</v>
      </c>
      <c r="C76" s="30"/>
      <c r="D76" s="109" t="s">
        <v>432</v>
      </c>
      <c r="E76" s="40" t="s">
        <v>431</v>
      </c>
      <c r="F76" s="16">
        <f>SUMIFS(KONSOLIDIRANA!$K$15:$K$499,KONSOLIDIRANA!$D$15:$D$499,"="&amp;HRT!$B76)</f>
        <v>0</v>
      </c>
    </row>
    <row r="77" spans="1:6" ht="15.9" customHeight="1" x14ac:dyDescent="0.35">
      <c r="A77" s="28" t="s">
        <v>817</v>
      </c>
      <c r="B77" s="29">
        <v>25</v>
      </c>
      <c r="C77" s="30">
        <v>25</v>
      </c>
      <c r="D77" s="92" t="s">
        <v>434</v>
      </c>
      <c r="E77" s="32" t="s">
        <v>433</v>
      </c>
      <c r="F77" s="16">
        <f>SUMIFS(KONSOLIDIRANA!$K$15:$K$499,KONSOLIDIRANA!$D$15:$D$499,"="&amp;HRT!$B77)</f>
        <v>328827679.90999997</v>
      </c>
    </row>
    <row r="78" spans="1:6" ht="15.9" customHeight="1" x14ac:dyDescent="0.35">
      <c r="A78" s="28" t="s">
        <v>36</v>
      </c>
      <c r="B78" s="29">
        <v>26</v>
      </c>
      <c r="C78" s="30">
        <v>26</v>
      </c>
      <c r="D78" s="92" t="s">
        <v>85</v>
      </c>
      <c r="E78" s="32" t="s">
        <v>304</v>
      </c>
      <c r="F78" s="15">
        <f>SUM(F79:F80)</f>
        <v>146023161.25999993</v>
      </c>
    </row>
    <row r="79" spans="1:6" ht="15.9" customHeight="1" x14ac:dyDescent="0.35">
      <c r="A79" s="28" t="s">
        <v>856</v>
      </c>
      <c r="B79" s="29" t="s">
        <v>634</v>
      </c>
      <c r="C79" s="30" t="s">
        <v>435</v>
      </c>
      <c r="D79" s="110" t="s">
        <v>437</v>
      </c>
      <c r="E79" s="35" t="s">
        <v>436</v>
      </c>
      <c r="F79" s="16">
        <f>SUMIFS(KONSOLIDIRANA!$K$15:$K$499,KONSOLIDIRANA!$D$15:$D$499,"="&amp;HRT!$B79)</f>
        <v>1148360.01</v>
      </c>
    </row>
    <row r="80" spans="1:6" ht="15.9" customHeight="1" x14ac:dyDescent="0.35">
      <c r="A80" s="28" t="s">
        <v>36</v>
      </c>
      <c r="B80" s="29">
        <v>263</v>
      </c>
      <c r="C80" s="30">
        <v>263</v>
      </c>
      <c r="D80" s="111" t="s">
        <v>439</v>
      </c>
      <c r="E80" s="51" t="s">
        <v>438</v>
      </c>
      <c r="F80" s="15">
        <f>SUM(F81:F84,F88:F89,F94:F95)</f>
        <v>144874801.24999994</v>
      </c>
    </row>
    <row r="81" spans="1:6" ht="15.9" customHeight="1" x14ac:dyDescent="0.35">
      <c r="A81" s="28" t="s">
        <v>847</v>
      </c>
      <c r="B81" s="29" t="s">
        <v>440</v>
      </c>
      <c r="C81" s="30"/>
      <c r="D81" s="99" t="s">
        <v>332</v>
      </c>
      <c r="E81" s="43" t="s">
        <v>331</v>
      </c>
      <c r="F81" s="16">
        <f>SUMIFS(KONSOLIDIRANA!$K$15:$K$499,KONSOLIDIRANA!$D$15:$D$499,"="&amp;HRT!$B81)</f>
        <v>1244375.3900000001</v>
      </c>
    </row>
    <row r="82" spans="1:6" ht="15.9" customHeight="1" x14ac:dyDescent="0.35">
      <c r="A82" s="28" t="s">
        <v>848</v>
      </c>
      <c r="B82" s="29" t="s">
        <v>441</v>
      </c>
      <c r="C82" s="30"/>
      <c r="D82" s="99" t="s">
        <v>335</v>
      </c>
      <c r="E82" s="43" t="s">
        <v>334</v>
      </c>
      <c r="F82" s="16">
        <f>SUMIFS(KONSOLIDIRANA!$K$15:$K$499,KONSOLIDIRANA!$D$15:$D$499,"="&amp;HRT!$B82)</f>
        <v>0</v>
      </c>
    </row>
    <row r="83" spans="1:6" ht="15.9" customHeight="1" x14ac:dyDescent="0.35">
      <c r="A83" s="28" t="s">
        <v>849</v>
      </c>
      <c r="B83" s="29" t="s">
        <v>442</v>
      </c>
      <c r="C83" s="30"/>
      <c r="D83" s="93" t="s">
        <v>443</v>
      </c>
      <c r="E83" s="33" t="s">
        <v>336</v>
      </c>
      <c r="F83" s="16">
        <f>SUMIFS(KONSOLIDIRANA!$K$15:$K$499,KONSOLIDIRANA!$D$15:$D$499,"="&amp;HRT!$B83)</f>
        <v>447500</v>
      </c>
    </row>
    <row r="84" spans="1:6" ht="15.9" customHeight="1" x14ac:dyDescent="0.35">
      <c r="A84" s="28" t="s">
        <v>850</v>
      </c>
      <c r="B84" s="29" t="s">
        <v>444</v>
      </c>
      <c r="C84" s="30"/>
      <c r="D84" s="99" t="s">
        <v>259</v>
      </c>
      <c r="E84" s="43" t="s">
        <v>338</v>
      </c>
      <c r="F84" s="16">
        <f>SUMIFS(KONSOLIDIRANA!$K$15:$K$499,KONSOLIDIRANA!$D$15:$D$499,"="&amp;HRT!$B84)</f>
        <v>0</v>
      </c>
    </row>
    <row r="85" spans="1:6" ht="15.9" customHeight="1" x14ac:dyDescent="0.35">
      <c r="A85" s="28" t="s">
        <v>36</v>
      </c>
      <c r="B85" s="29" t="s">
        <v>655</v>
      </c>
      <c r="C85" s="30"/>
      <c r="D85" s="107" t="s">
        <v>446</v>
      </c>
      <c r="E85" s="52" t="s">
        <v>445</v>
      </c>
      <c r="F85" s="16">
        <f>SUMIFS(KONSOLIDIRANA!$K$15:$K$499,KONSOLIDIRANA!$D$15:$D$499,"="&amp;HRT!$B85)</f>
        <v>0</v>
      </c>
    </row>
    <row r="86" spans="1:6" ht="15.9" customHeight="1" x14ac:dyDescent="0.35">
      <c r="A86" s="28" t="s">
        <v>36</v>
      </c>
      <c r="B86" s="29" t="s">
        <v>655</v>
      </c>
      <c r="C86" s="30"/>
      <c r="D86" s="107" t="s">
        <v>448</v>
      </c>
      <c r="E86" s="52" t="s">
        <v>447</v>
      </c>
      <c r="F86" s="16">
        <f>SUMIFS(KONSOLIDIRANA!$K$15:$K$499,KONSOLIDIRANA!$D$15:$D$499,"="&amp;HRT!$B86)</f>
        <v>0</v>
      </c>
    </row>
    <row r="87" spans="1:6" ht="15.9" customHeight="1" x14ac:dyDescent="0.35">
      <c r="A87" s="28" t="s">
        <v>36</v>
      </c>
      <c r="B87" s="29" t="s">
        <v>655</v>
      </c>
      <c r="C87" s="30"/>
      <c r="D87" s="107" t="s">
        <v>450</v>
      </c>
      <c r="E87" s="52" t="s">
        <v>449</v>
      </c>
      <c r="F87" s="16">
        <f>SUMIFS(KONSOLIDIRANA!$K$15:$K$499,KONSOLIDIRANA!$D$15:$D$499,"="&amp;HRT!$B87)</f>
        <v>0</v>
      </c>
    </row>
    <row r="88" spans="1:6" ht="15.9" customHeight="1" x14ac:dyDescent="0.35">
      <c r="A88" s="28" t="s">
        <v>851</v>
      </c>
      <c r="B88" s="29" t="s">
        <v>451</v>
      </c>
      <c r="C88" s="30"/>
      <c r="D88" s="99" t="s">
        <v>341</v>
      </c>
      <c r="E88" s="43" t="s">
        <v>340</v>
      </c>
      <c r="F88" s="16">
        <f>SUMIFS(KONSOLIDIRANA!$K$15:$K$499,KONSOLIDIRANA!$D$15:$D$499,"="&amp;HRT!$B88)</f>
        <v>0</v>
      </c>
    </row>
    <row r="89" spans="1:6" ht="15.9" customHeight="1" x14ac:dyDescent="0.35">
      <c r="A89" s="28" t="s">
        <v>36</v>
      </c>
      <c r="B89" s="29" t="s">
        <v>452</v>
      </c>
      <c r="C89" s="30"/>
      <c r="D89" s="99" t="s">
        <v>344</v>
      </c>
      <c r="E89" s="43" t="s">
        <v>343</v>
      </c>
      <c r="F89" s="15">
        <f>SUM(F90:F93)</f>
        <v>0</v>
      </c>
    </row>
    <row r="90" spans="1:6" ht="15.9" customHeight="1" x14ac:dyDescent="0.35">
      <c r="A90" s="28" t="s">
        <v>659</v>
      </c>
      <c r="B90" s="29" t="s">
        <v>453</v>
      </c>
      <c r="C90" s="30"/>
      <c r="D90" s="107" t="s">
        <v>346</v>
      </c>
      <c r="E90" s="52" t="s">
        <v>345</v>
      </c>
      <c r="F90" s="16">
        <f>SUMIFS(KONSOLIDIRANA!$K$15:$K$499,KONSOLIDIRANA!$D$15:$D$499,"="&amp;HRT!$B90)</f>
        <v>0</v>
      </c>
    </row>
    <row r="91" spans="1:6" ht="15.9" customHeight="1" x14ac:dyDescent="0.35">
      <c r="A91" s="28" t="s">
        <v>852</v>
      </c>
      <c r="B91" s="29" t="s">
        <v>454</v>
      </c>
      <c r="C91" s="30"/>
      <c r="D91" s="107" t="s">
        <v>348</v>
      </c>
      <c r="E91" s="52" t="s">
        <v>347</v>
      </c>
      <c r="F91" s="16">
        <f>SUMIFS(KONSOLIDIRANA!$K$15:$K$499,KONSOLIDIRANA!$D$15:$D$499,"="&amp;HRT!$B91)</f>
        <v>0</v>
      </c>
    </row>
    <row r="92" spans="1:6" ht="15.9" customHeight="1" x14ac:dyDescent="0.35">
      <c r="A92" s="28" t="s">
        <v>853</v>
      </c>
      <c r="B92" s="29" t="s">
        <v>455</v>
      </c>
      <c r="C92" s="30"/>
      <c r="D92" s="107" t="s">
        <v>456</v>
      </c>
      <c r="E92" s="52" t="s">
        <v>349</v>
      </c>
      <c r="F92" s="16">
        <f>SUMIFS(KONSOLIDIRANA!$K$15:$K$499,KONSOLIDIRANA!$D$15:$D$499,"="&amp;HRT!$B92)</f>
        <v>0</v>
      </c>
    </row>
    <row r="93" spans="1:6" ht="15.9" customHeight="1" x14ac:dyDescent="0.35">
      <c r="A93" s="28" t="s">
        <v>36</v>
      </c>
      <c r="B93" s="29" t="s">
        <v>457</v>
      </c>
      <c r="C93" s="30"/>
      <c r="D93" s="107" t="s">
        <v>458</v>
      </c>
      <c r="E93" s="52" t="s">
        <v>351</v>
      </c>
      <c r="F93" s="16">
        <f>SUMIFS(KONSOLIDIRANA!$K$15:$K$499,KONSOLIDIRANA!$D$15:$D$499,"="&amp;HRT!$B93)</f>
        <v>0</v>
      </c>
    </row>
    <row r="94" spans="1:6" ht="15.9" customHeight="1" x14ac:dyDescent="0.35">
      <c r="A94" s="28" t="s">
        <v>854</v>
      </c>
      <c r="B94" s="29" t="s">
        <v>459</v>
      </c>
      <c r="C94" s="30"/>
      <c r="D94" s="99" t="s">
        <v>355</v>
      </c>
      <c r="E94" s="43" t="s">
        <v>354</v>
      </c>
      <c r="F94" s="16">
        <f>SUMIFS(KONSOLIDIRANA!$K$15:$K$499,KONSOLIDIRANA!$D$15:$D$499,"="&amp;HRT!$B94)</f>
        <v>0</v>
      </c>
    </row>
    <row r="95" spans="1:6" ht="15.9" customHeight="1" x14ac:dyDescent="0.35">
      <c r="A95" s="28" t="s">
        <v>855</v>
      </c>
      <c r="B95" s="29" t="s">
        <v>460</v>
      </c>
      <c r="C95" s="30"/>
      <c r="D95" s="99" t="s">
        <v>357</v>
      </c>
      <c r="E95" s="43" t="s">
        <v>41</v>
      </c>
      <c r="F95" s="307">
        <f>SUMIFS(KONSOLIDIRANA!$K$15:$K$499,KONSOLIDIRANA!$D$15:$D$499,"="&amp;HRT!$B95)-SUMIFS(KONSOLIDIRANA!$K$15:$K$499,KONSOLIDIRANA!$C$15:$C$499,"="&amp;HRT!$B95)</f>
        <v>143182925.85999995</v>
      </c>
    </row>
    <row r="96" spans="1:6" ht="15.9" customHeight="1" x14ac:dyDescent="0.35">
      <c r="A96" s="28" t="s">
        <v>36</v>
      </c>
      <c r="B96" s="29">
        <v>23</v>
      </c>
      <c r="C96" s="30">
        <v>23</v>
      </c>
      <c r="D96" s="92" t="s">
        <v>462</v>
      </c>
      <c r="E96" s="32" t="s">
        <v>461</v>
      </c>
      <c r="F96" s="16">
        <f>SUMIFS(KONSOLIDIRANA!$K$15:$K$499,KONSOLIDIRANA!$D$15:$D$499,"="&amp;HRT!$B96)</f>
        <v>0</v>
      </c>
    </row>
    <row r="97" spans="1:6" ht="15.9" customHeight="1" x14ac:dyDescent="0.35">
      <c r="A97" s="28" t="s">
        <v>36</v>
      </c>
      <c r="B97" s="29">
        <v>282</v>
      </c>
      <c r="C97" s="30">
        <v>282</v>
      </c>
      <c r="D97" s="92" t="s">
        <v>464</v>
      </c>
      <c r="E97" s="32" t="s">
        <v>463</v>
      </c>
      <c r="F97" s="15">
        <f>SUM(F98,F102)</f>
        <v>443081313.6500001</v>
      </c>
    </row>
    <row r="98" spans="1:6" ht="15.9" customHeight="1" x14ac:dyDescent="0.35">
      <c r="A98" s="28" t="s">
        <v>834</v>
      </c>
      <c r="B98" s="29">
        <v>2821</v>
      </c>
      <c r="C98" s="30">
        <v>2821</v>
      </c>
      <c r="D98" s="93" t="s">
        <v>466</v>
      </c>
      <c r="E98" s="33" t="s">
        <v>465</v>
      </c>
      <c r="F98" s="16">
        <f>SUMIFS(KONSOLIDIRANA!$K$15:$K$499,KONSOLIDIRANA!$D$15:$D$499,"="&amp;HRT!$B98)</f>
        <v>284450971.91000003</v>
      </c>
    </row>
    <row r="99" spans="1:6" ht="15.9" customHeight="1" x14ac:dyDescent="0.35">
      <c r="A99" s="28" t="s">
        <v>36</v>
      </c>
      <c r="B99" s="29" t="s">
        <v>655</v>
      </c>
      <c r="C99" s="30"/>
      <c r="D99" s="94" t="s">
        <v>159</v>
      </c>
      <c r="E99" s="53" t="s">
        <v>467</v>
      </c>
      <c r="F99" s="16">
        <f>SUMIFS(KONSOLIDIRANA!$K$15:$K$499,KONSOLIDIRANA!$D$15:$D$499,"="&amp;HRT!$B99)</f>
        <v>0</v>
      </c>
    </row>
    <row r="100" spans="1:6" ht="15.9" customHeight="1" x14ac:dyDescent="0.35">
      <c r="A100" s="28" t="s">
        <v>36</v>
      </c>
      <c r="B100" s="29" t="s">
        <v>655</v>
      </c>
      <c r="C100" s="30"/>
      <c r="D100" s="105" t="s">
        <v>469</v>
      </c>
      <c r="E100" s="36" t="s">
        <v>468</v>
      </c>
      <c r="F100" s="16">
        <f>SUMIFS(KONSOLIDIRANA!$K$15:$K$499,KONSOLIDIRANA!$D$15:$D$499,"="&amp;HRT!$B100)</f>
        <v>0</v>
      </c>
    </row>
    <row r="101" spans="1:6" ht="15.9" customHeight="1" x14ac:dyDescent="0.35">
      <c r="A101" s="28" t="s">
        <v>36</v>
      </c>
      <c r="B101" s="29" t="s">
        <v>655</v>
      </c>
      <c r="C101" s="30"/>
      <c r="D101" s="94" t="s">
        <v>255</v>
      </c>
      <c r="E101" s="36" t="s">
        <v>470</v>
      </c>
      <c r="F101" s="16">
        <f>SUMIFS(KONSOLIDIRANA!$K$15:$K$499,KONSOLIDIRANA!$D$15:$D$499,"="&amp;HRT!$B101)</f>
        <v>0</v>
      </c>
    </row>
    <row r="102" spans="1:6" ht="15.9" customHeight="1" x14ac:dyDescent="0.35">
      <c r="A102" s="28" t="s">
        <v>36</v>
      </c>
      <c r="B102" s="29">
        <v>2822</v>
      </c>
      <c r="C102" s="30">
        <v>2822</v>
      </c>
      <c r="D102" s="93" t="s">
        <v>253</v>
      </c>
      <c r="E102" s="33" t="s">
        <v>471</v>
      </c>
      <c r="F102" s="18">
        <f>SUM(F103:F105)</f>
        <v>158630341.74000004</v>
      </c>
    </row>
    <row r="103" spans="1:6" ht="15.9" customHeight="1" x14ac:dyDescent="0.35">
      <c r="A103" s="28" t="s">
        <v>858</v>
      </c>
      <c r="B103" s="29" t="s">
        <v>472</v>
      </c>
      <c r="C103" s="30"/>
      <c r="D103" s="105" t="s">
        <v>474</v>
      </c>
      <c r="E103" s="36" t="s">
        <v>473</v>
      </c>
      <c r="F103" s="16">
        <f>SUMIFS(KONSOLIDIRANA!$K$15:$K$499,KONSOLIDIRANA!$D$15:$D$499,"="&amp;HRT!$B103)</f>
        <v>152337174.09000003</v>
      </c>
    </row>
    <row r="104" spans="1:6" ht="15.9" customHeight="1" x14ac:dyDescent="0.35">
      <c r="A104" s="28" t="s">
        <v>36</v>
      </c>
      <c r="B104" s="29" t="s">
        <v>475</v>
      </c>
      <c r="C104" s="30"/>
      <c r="D104" s="105" t="s">
        <v>477</v>
      </c>
      <c r="E104" s="36" t="s">
        <v>476</v>
      </c>
      <c r="F104" s="16">
        <f>SUMIFS(KONSOLIDIRANA!$K$15:$K$499,KONSOLIDIRANA!$D$15:$D$499,"="&amp;HRT!$B104)</f>
        <v>0</v>
      </c>
    </row>
    <row r="105" spans="1:6" ht="15.9" customHeight="1" x14ac:dyDescent="0.35">
      <c r="A105" s="28" t="s">
        <v>257</v>
      </c>
      <c r="B105" s="29" t="s">
        <v>478</v>
      </c>
      <c r="C105" s="30"/>
      <c r="D105" s="105" t="s">
        <v>480</v>
      </c>
      <c r="E105" s="36" t="s">
        <v>479</v>
      </c>
      <c r="F105" s="16">
        <f>SUMIFS(KONSOLIDIRANA!$K$15:$K$499,KONSOLIDIRANA!$D$15:$D$499,"="&amp;HRT!$B105)</f>
        <v>6293167.6500000004</v>
      </c>
    </row>
    <row r="106" spans="1:6" ht="15.9" customHeight="1" x14ac:dyDescent="0.35">
      <c r="A106" s="28" t="s">
        <v>36</v>
      </c>
      <c r="B106" s="29"/>
      <c r="C106" s="30"/>
      <c r="D106" s="105"/>
      <c r="E106" s="36"/>
      <c r="F106" s="16"/>
    </row>
    <row r="107" spans="1:6" ht="15.9" customHeight="1" x14ac:dyDescent="0.35">
      <c r="A107" s="68" t="s">
        <v>36</v>
      </c>
      <c r="B107" s="69">
        <v>31</v>
      </c>
      <c r="C107" s="70">
        <v>31</v>
      </c>
      <c r="D107" s="112" t="s">
        <v>482</v>
      </c>
      <c r="E107" s="73" t="s">
        <v>481</v>
      </c>
      <c r="F107" s="74">
        <f>SUM(F108)-SUM(F113)</f>
        <v>319871193.45000005</v>
      </c>
    </row>
    <row r="108" spans="1:6" ht="15.9" customHeight="1" x14ac:dyDescent="0.35">
      <c r="A108" s="28" t="s">
        <v>818</v>
      </c>
      <c r="B108" s="29" t="s">
        <v>483</v>
      </c>
      <c r="C108" s="30">
        <v>31.2</v>
      </c>
      <c r="D108" s="92" t="s">
        <v>485</v>
      </c>
      <c r="E108" s="32" t="s">
        <v>484</v>
      </c>
      <c r="F108" s="16">
        <f>SUMIFS(KONSOLIDIRANA!$K$15:$K$499,KONSOLIDIRANA!$D$15:$D$499,"="&amp;HRT!$B108)</f>
        <v>351734169.72000003</v>
      </c>
    </row>
    <row r="109" spans="1:6" ht="15.9" customHeight="1" x14ac:dyDescent="0.35">
      <c r="A109" s="28" t="s">
        <v>36</v>
      </c>
      <c r="B109" s="29" t="s">
        <v>486</v>
      </c>
      <c r="C109" s="30"/>
      <c r="D109" s="113" t="s">
        <v>488</v>
      </c>
      <c r="E109" s="54" t="s">
        <v>487</v>
      </c>
      <c r="F109" s="16">
        <f>SUMIFS(KONSOLIDIRANA!$K$15:$K$499,KONSOLIDIRANA!$D$15:$D$499,"="&amp;HRT!$B109)</f>
        <v>0</v>
      </c>
    </row>
    <row r="110" spans="1:6" ht="15.9" customHeight="1" x14ac:dyDescent="0.35">
      <c r="A110" s="28" t="s">
        <v>36</v>
      </c>
      <c r="B110" s="29" t="s">
        <v>489</v>
      </c>
      <c r="C110" s="30"/>
      <c r="D110" s="113" t="s">
        <v>491</v>
      </c>
      <c r="E110" s="54" t="s">
        <v>490</v>
      </c>
      <c r="F110" s="16">
        <f>SUMIFS(KONSOLIDIRANA!$K$15:$K$499,KONSOLIDIRANA!$D$15:$D$499,"="&amp;HRT!$B110)</f>
        <v>0</v>
      </c>
    </row>
    <row r="111" spans="1:6" ht="15.9" customHeight="1" x14ac:dyDescent="0.35">
      <c r="A111" s="28" t="s">
        <v>36</v>
      </c>
      <c r="B111" s="29" t="s">
        <v>655</v>
      </c>
      <c r="C111" s="30"/>
      <c r="D111" s="114" t="s">
        <v>493</v>
      </c>
      <c r="E111" s="55" t="s">
        <v>492</v>
      </c>
      <c r="F111" s="16">
        <f>SUMIFS(KONSOLIDIRANA!$K$15:$K$499,KONSOLIDIRANA!$D$15:$D$499,"="&amp;HRT!$B111)</f>
        <v>0</v>
      </c>
    </row>
    <row r="112" spans="1:6" ht="15.9" customHeight="1" x14ac:dyDescent="0.35">
      <c r="A112" s="28" t="s">
        <v>36</v>
      </c>
      <c r="B112" s="29" t="s">
        <v>655</v>
      </c>
      <c r="C112" s="30"/>
      <c r="D112" s="114" t="s">
        <v>495</v>
      </c>
      <c r="E112" s="55" t="s">
        <v>494</v>
      </c>
      <c r="F112" s="16">
        <f>SUMIFS(KONSOLIDIRANA!$K$15:$K$499,KONSOLIDIRANA!$D$15:$D$499,"="&amp;HRT!$B112)</f>
        <v>0</v>
      </c>
    </row>
    <row r="113" spans="1:9" ht="15.9" customHeight="1" thickBot="1" x14ac:dyDescent="0.4">
      <c r="A113" s="28" t="s">
        <v>819</v>
      </c>
      <c r="B113" s="29" t="s">
        <v>496</v>
      </c>
      <c r="C113" s="30">
        <v>31.1</v>
      </c>
      <c r="D113" s="92" t="s">
        <v>498</v>
      </c>
      <c r="E113" s="32" t="s">
        <v>497</v>
      </c>
      <c r="F113" s="17">
        <f>SUMIFS(KONSOLIDIRANA!$K$15:$K$499,KONSOLIDIRANA!$D$15:$D$499,"="&amp;HRT!$B113)-SUMIFS(KONSOLIDIRANA!$K$15:$K$499,KONSOLIDIRANA!$C$15:$C$499,"="&amp;HRT!$B113)</f>
        <v>31862976.270000003</v>
      </c>
      <c r="H113" s="10"/>
      <c r="I113" s="10"/>
    </row>
    <row r="114" spans="1:9" ht="15.9" customHeight="1" x14ac:dyDescent="0.35">
      <c r="A114" s="85" t="s">
        <v>36</v>
      </c>
      <c r="B114" s="75"/>
      <c r="C114" s="76"/>
      <c r="D114" s="115"/>
      <c r="E114" s="77"/>
      <c r="F114" s="78"/>
    </row>
    <row r="115" spans="1:9" ht="15.9" customHeight="1" x14ac:dyDescent="0.35">
      <c r="A115" s="86" t="s">
        <v>36</v>
      </c>
      <c r="B115" s="29" t="s">
        <v>499</v>
      </c>
      <c r="C115" s="30" t="s">
        <v>499</v>
      </c>
      <c r="D115" s="116" t="s">
        <v>501</v>
      </c>
      <c r="E115" s="56" t="s">
        <v>500</v>
      </c>
      <c r="F115" s="84">
        <f>F4-F54</f>
        <v>896038796.49000168</v>
      </c>
    </row>
    <row r="116" spans="1:9" ht="15.9" customHeight="1" x14ac:dyDescent="0.35">
      <c r="A116" s="86" t="s">
        <v>36</v>
      </c>
      <c r="B116" s="29"/>
      <c r="C116" s="30"/>
      <c r="D116" s="117"/>
      <c r="E116" s="57"/>
      <c r="F116" s="84"/>
    </row>
    <row r="117" spans="1:9" ht="15.9" customHeight="1" x14ac:dyDescent="0.35">
      <c r="A117" s="86" t="s">
        <v>36</v>
      </c>
      <c r="B117" s="29" t="s">
        <v>502</v>
      </c>
      <c r="C117" s="30" t="s">
        <v>502</v>
      </c>
      <c r="D117" s="116" t="s">
        <v>504</v>
      </c>
      <c r="E117" s="56" t="s">
        <v>503</v>
      </c>
      <c r="F117" s="84">
        <f>F4-F53</f>
        <v>576167603.04000187</v>
      </c>
    </row>
    <row r="118" spans="1:9" ht="15.9" customHeight="1" x14ac:dyDescent="0.35">
      <c r="A118" s="86" t="s">
        <v>36</v>
      </c>
      <c r="B118" s="29"/>
      <c r="C118" s="30"/>
      <c r="D118" s="117"/>
      <c r="E118" s="57"/>
      <c r="F118" s="84"/>
    </row>
    <row r="119" spans="1:9" ht="15.9" customHeight="1" x14ac:dyDescent="0.35">
      <c r="A119" s="86" t="s">
        <v>36</v>
      </c>
      <c r="B119" s="29" t="s">
        <v>505</v>
      </c>
      <c r="C119" s="30" t="s">
        <v>505</v>
      </c>
      <c r="D119" s="116" t="s">
        <v>507</v>
      </c>
      <c r="E119" s="56" t="s">
        <v>506</v>
      </c>
      <c r="F119" s="84">
        <f>F121-F157</f>
        <v>262822065.40000007</v>
      </c>
    </row>
    <row r="120" spans="1:9" ht="15.9" customHeight="1" thickBot="1" x14ac:dyDescent="0.4">
      <c r="A120" s="87" t="s">
        <v>36</v>
      </c>
      <c r="B120" s="79"/>
      <c r="C120" s="80"/>
      <c r="D120" s="118"/>
      <c r="E120" s="81"/>
      <c r="F120" s="82"/>
    </row>
    <row r="121" spans="1:9" ht="15.9" customHeight="1" x14ac:dyDescent="0.35">
      <c r="A121" s="28"/>
      <c r="B121" s="29">
        <v>32</v>
      </c>
      <c r="C121" s="30">
        <v>32</v>
      </c>
      <c r="D121" s="119" t="s">
        <v>509</v>
      </c>
      <c r="E121" s="58" t="s">
        <v>508</v>
      </c>
      <c r="F121" s="20">
        <f>SUM(F122,F148)</f>
        <v>-179438762.23999998</v>
      </c>
    </row>
    <row r="122" spans="1:9" ht="15.9" customHeight="1" x14ac:dyDescent="0.35">
      <c r="A122" s="28" t="s">
        <v>36</v>
      </c>
      <c r="B122" s="29">
        <v>321</v>
      </c>
      <c r="C122" s="30"/>
      <c r="D122" s="91" t="s">
        <v>511</v>
      </c>
      <c r="E122" s="59" t="s">
        <v>510</v>
      </c>
      <c r="F122" s="18">
        <f>SUM(F123:F125,F142,F145:F147)</f>
        <v>-179438762.23999998</v>
      </c>
    </row>
    <row r="123" spans="1:9" ht="15.9" customHeight="1" x14ac:dyDescent="0.35">
      <c r="A123" s="28" t="s">
        <v>36</v>
      </c>
      <c r="B123" s="29">
        <v>3212</v>
      </c>
      <c r="C123" s="30"/>
      <c r="D123" s="92" t="s">
        <v>513</v>
      </c>
      <c r="E123" s="32" t="s">
        <v>512</v>
      </c>
      <c r="F123" s="16">
        <f>SUMIFS(KONSOLIDIRANA!$K$15:$K$499,KONSOLIDIRANA!$D$15:$D$499,"="&amp;HRT!$B123)</f>
        <v>0</v>
      </c>
    </row>
    <row r="124" spans="1:9" ht="15.9" customHeight="1" x14ac:dyDescent="0.35">
      <c r="A124" s="28" t="s">
        <v>36</v>
      </c>
      <c r="B124" s="29">
        <v>3213</v>
      </c>
      <c r="C124" s="30"/>
      <c r="D124" s="92" t="s">
        <v>515</v>
      </c>
      <c r="E124" s="32" t="s">
        <v>514</v>
      </c>
      <c r="F124" s="16">
        <f>SUMIFS(KONSOLIDIRANA!$K$15:$K$499,KONSOLIDIRANA!$D$15:$D$499,"="&amp;HRT!$B124)</f>
        <v>0</v>
      </c>
    </row>
    <row r="125" spans="1:9" ht="15.9" customHeight="1" x14ac:dyDescent="0.35">
      <c r="A125" s="28" t="s">
        <v>36</v>
      </c>
      <c r="B125" s="29">
        <v>3214</v>
      </c>
      <c r="C125" s="30"/>
      <c r="D125" s="95" t="s">
        <v>264</v>
      </c>
      <c r="E125" s="32" t="s">
        <v>516</v>
      </c>
      <c r="F125" s="18">
        <f>SUM(F126:F129,F136,F141)</f>
        <v>-179073320.28999999</v>
      </c>
    </row>
    <row r="126" spans="1:9" ht="15.9" customHeight="1" x14ac:dyDescent="0.35">
      <c r="A126" s="28" t="s">
        <v>36</v>
      </c>
      <c r="B126" s="29" t="s">
        <v>517</v>
      </c>
      <c r="C126" s="30"/>
      <c r="D126" s="93" t="s">
        <v>518</v>
      </c>
      <c r="E126" s="33" t="s">
        <v>518</v>
      </c>
      <c r="F126" s="16">
        <f>SUMIFS(KONSOLIDIRANA!$K$15:$K$499,KONSOLIDIRANA!$D$15:$D$499,"="&amp;HRT!$B126)</f>
        <v>0</v>
      </c>
    </row>
    <row r="127" spans="1:9" ht="15.9" customHeight="1" x14ac:dyDescent="0.35">
      <c r="A127" s="28" t="s">
        <v>861</v>
      </c>
      <c r="B127" s="29" t="s">
        <v>519</v>
      </c>
      <c r="C127" s="30"/>
      <c r="D127" s="93" t="s">
        <v>521</v>
      </c>
      <c r="E127" s="33" t="s">
        <v>520</v>
      </c>
      <c r="F127" s="230">
        <f>(SUMIFS(KONSOLIDIRANA!$K$15:$K$498,KONSOLIDIRANA!$D$15:$D$498,"="&amp;HRT!$B127&amp;".1")-SUMIFS(KONSOLIDIRANA!$K$15:$K$498,KONSOLIDIRANA!$D$15:$D$498,"="&amp;HRT!$B127&amp;".2"))-(SUMIFS(KONSOLIDIRANA!$K$15:$K$498,KONSOLIDIRANA!$C$15:$C$498,"="&amp;HRT!$B127&amp;".1")-SUMIFS(KONSOLIDIRANA!$K$15:$K$498,KONSOLIDIRANA!$C$15:$C$498,"="&amp;HRT!$B127&amp;".2"))</f>
        <v>20167904</v>
      </c>
    </row>
    <row r="128" spans="1:9" ht="15.9" customHeight="1" x14ac:dyDescent="0.35">
      <c r="A128" s="28" t="s">
        <v>36</v>
      </c>
      <c r="B128" s="29" t="s">
        <v>522</v>
      </c>
      <c r="C128" s="30"/>
      <c r="D128" s="93" t="s">
        <v>524</v>
      </c>
      <c r="E128" s="33" t="s">
        <v>523</v>
      </c>
      <c r="F128" s="16">
        <f>SUMIFS(KONSOLIDIRANA!$K$15:$K$499,KONSOLIDIRANA!$D$15:$D$499,"="&amp;HRT!$B128)</f>
        <v>0</v>
      </c>
    </row>
    <row r="129" spans="1:6" ht="15.9" customHeight="1" x14ac:dyDescent="0.35">
      <c r="A129" s="28" t="s">
        <v>36</v>
      </c>
      <c r="B129" s="29" t="s">
        <v>525</v>
      </c>
      <c r="C129" s="30"/>
      <c r="D129" s="93" t="s">
        <v>527</v>
      </c>
      <c r="E129" s="33" t="s">
        <v>526</v>
      </c>
      <c r="F129" s="18">
        <f>SUM(F133)-SUM(F130)</f>
        <v>-196683429.40000001</v>
      </c>
    </row>
    <row r="130" spans="1:6" ht="15.9" customHeight="1" x14ac:dyDescent="0.35">
      <c r="A130" s="28" t="s">
        <v>36</v>
      </c>
      <c r="B130" s="29" t="s">
        <v>528</v>
      </c>
      <c r="C130" s="30"/>
      <c r="D130" s="94" t="s">
        <v>530</v>
      </c>
      <c r="E130" s="36" t="s">
        <v>529</v>
      </c>
      <c r="F130" s="18">
        <f>SUM(F131:F132)</f>
        <v>196761544.40000001</v>
      </c>
    </row>
    <row r="131" spans="1:6" ht="15.9" customHeight="1" x14ac:dyDescent="0.35">
      <c r="A131" s="28" t="s">
        <v>859</v>
      </c>
      <c r="B131" s="29" t="s">
        <v>531</v>
      </c>
      <c r="C131" s="30"/>
      <c r="D131" s="120" t="s">
        <v>532</v>
      </c>
      <c r="E131" s="60" t="s">
        <v>615</v>
      </c>
      <c r="F131" s="17">
        <f>SUMIFS(KONSOLIDIRANA!$K$15:$K$499,KONSOLIDIRANA!$D$15:$D$499,"="&amp;HRT!$B131)-SUMIFS(KONSOLIDIRANA!$K$15:$K$499,KONSOLIDIRANA!$C$15:$C$499,"="&amp;HRT!$B131)</f>
        <v>193566484.28999999</v>
      </c>
    </row>
    <row r="132" spans="1:6" ht="15.9" customHeight="1" x14ac:dyDescent="0.35">
      <c r="A132" s="28" t="s">
        <v>860</v>
      </c>
      <c r="B132" s="29" t="s">
        <v>533</v>
      </c>
      <c r="C132" s="30"/>
      <c r="D132" s="121" t="s">
        <v>269</v>
      </c>
      <c r="E132" s="61" t="s">
        <v>41</v>
      </c>
      <c r="F132" s="16">
        <f>SUMIFS(KONSOLIDIRANA!$K$15:$K$499,KONSOLIDIRANA!$D$15:$D$499,"="&amp;HRT!$B132)</f>
        <v>3195060.11</v>
      </c>
    </row>
    <row r="133" spans="1:6" ht="15.9" customHeight="1" x14ac:dyDescent="0.35">
      <c r="A133" s="28" t="s">
        <v>36</v>
      </c>
      <c r="B133" s="29" t="s">
        <v>534</v>
      </c>
      <c r="C133" s="30"/>
      <c r="D133" s="94" t="s">
        <v>536</v>
      </c>
      <c r="E133" s="36" t="s">
        <v>535</v>
      </c>
      <c r="F133" s="18">
        <f>SUM(F134:F135)</f>
        <v>78115</v>
      </c>
    </row>
    <row r="134" spans="1:6" ht="15.9" customHeight="1" x14ac:dyDescent="0.35">
      <c r="A134" s="28" t="s">
        <v>717</v>
      </c>
      <c r="B134" s="29" t="s">
        <v>537</v>
      </c>
      <c r="C134" s="30"/>
      <c r="D134" s="122" t="s">
        <v>539</v>
      </c>
      <c r="E134" s="60" t="s">
        <v>538</v>
      </c>
      <c r="F134" s="16">
        <f>SUMIFS(KONSOLIDIRANA!$K$15:$K$499,KONSOLIDIRANA!$D$15:$D$499,"="&amp;HRT!$B134)</f>
        <v>0</v>
      </c>
    </row>
    <row r="135" spans="1:6" ht="15.9" customHeight="1" x14ac:dyDescent="0.35">
      <c r="A135" s="28" t="s">
        <v>720</v>
      </c>
      <c r="B135" s="29" t="s">
        <v>540</v>
      </c>
      <c r="C135" s="30"/>
      <c r="D135" s="121" t="s">
        <v>269</v>
      </c>
      <c r="E135" s="61" t="s">
        <v>41</v>
      </c>
      <c r="F135" s="16">
        <f>SUMIFS(KONSOLIDIRANA!$K$15:$K$499,KONSOLIDIRANA!$D$15:$D$499,"="&amp;HRT!$B135)</f>
        <v>78115</v>
      </c>
    </row>
    <row r="136" spans="1:6" ht="15.9" customHeight="1" x14ac:dyDescent="0.35">
      <c r="A136" s="28" t="s">
        <v>36</v>
      </c>
      <c r="B136" s="29" t="s">
        <v>541</v>
      </c>
      <c r="C136" s="30"/>
      <c r="D136" s="93" t="s">
        <v>543</v>
      </c>
      <c r="E136" s="33" t="s">
        <v>542</v>
      </c>
      <c r="F136" s="18">
        <f>SUM(F137,F140)</f>
        <v>0</v>
      </c>
    </row>
    <row r="137" spans="1:6" ht="15.9" customHeight="1" x14ac:dyDescent="0.35">
      <c r="A137" s="28" t="s">
        <v>36</v>
      </c>
      <c r="B137" s="29" t="s">
        <v>644</v>
      </c>
      <c r="C137" s="30"/>
      <c r="D137" s="94" t="s">
        <v>545</v>
      </c>
      <c r="E137" s="36" t="s">
        <v>544</v>
      </c>
      <c r="F137" s="18">
        <f>SUM(F138:F139)</f>
        <v>0</v>
      </c>
    </row>
    <row r="138" spans="1:6" ht="15.9" customHeight="1" x14ac:dyDescent="0.35">
      <c r="A138" s="28" t="s">
        <v>36</v>
      </c>
      <c r="B138" s="29" t="s">
        <v>645</v>
      </c>
      <c r="C138" s="30"/>
      <c r="D138" s="122" t="s">
        <v>546</v>
      </c>
      <c r="E138" s="60" t="s">
        <v>616</v>
      </c>
      <c r="F138" s="21">
        <f>SUMIFS(KONSOLIDIRANA!$K$15:$K$498,KONSOLIDIRANA!$D$15:$D$498,"="&amp;$B138&amp;".1")-SUMIFS(KONSOLIDIRANA!$K$15:$K$498,KONSOLIDIRANA!$D$15:$D$498,"="&amp;$B138&amp;".2")</f>
        <v>0</v>
      </c>
    </row>
    <row r="139" spans="1:6" ht="15.9" customHeight="1" x14ac:dyDescent="0.35">
      <c r="A139" s="28" t="s">
        <v>36</v>
      </c>
      <c r="B139" s="29" t="s">
        <v>646</v>
      </c>
      <c r="C139" s="30"/>
      <c r="D139" s="122" t="s">
        <v>548</v>
      </c>
      <c r="E139" s="60" t="s">
        <v>547</v>
      </c>
      <c r="F139" s="21">
        <f>SUMIFS(KONSOLIDIRANA!$K$15:$K$498,KONSOLIDIRANA!$D$15:$D$498,"="&amp;$B139&amp;".1")-SUMIFS(KONSOLIDIRANA!$K$15:$K$498,KONSOLIDIRANA!$D$15:$D$498,"="&amp;$B139&amp;".2")</f>
        <v>0</v>
      </c>
    </row>
    <row r="140" spans="1:6" ht="15.9" customHeight="1" x14ac:dyDescent="0.35">
      <c r="A140" s="28" t="s">
        <v>36</v>
      </c>
      <c r="B140" s="29" t="s">
        <v>656</v>
      </c>
      <c r="C140" s="30"/>
      <c r="D140" s="94" t="s">
        <v>269</v>
      </c>
      <c r="E140" s="36" t="s">
        <v>41</v>
      </c>
      <c r="F140" s="21">
        <f>SUMIFS(KONSOLIDIRANA!$K$15:$K$498,KONSOLIDIRANA!$D$15:$D$498,"="&amp;$B140&amp;".1")-SUMIFS(KONSOLIDIRANA!$K$15:$K$498,KONSOLIDIRANA!$D$15:$D$498,"="&amp;$B140&amp;".2")</f>
        <v>0</v>
      </c>
    </row>
    <row r="141" spans="1:6" ht="15.9" customHeight="1" x14ac:dyDescent="0.35">
      <c r="A141" s="28" t="s">
        <v>862</v>
      </c>
      <c r="B141" s="29" t="s">
        <v>549</v>
      </c>
      <c r="C141" s="30"/>
      <c r="D141" s="94" t="s">
        <v>263</v>
      </c>
      <c r="E141" s="33" t="s">
        <v>550</v>
      </c>
      <c r="F141" s="21">
        <f>SUMIFS(KONSOLIDIRANA!$K$15:$K$498,KONSOLIDIRANA!$D$15:$D$498,"="&amp;$B141&amp;".1")-SUMIFS(KONSOLIDIRANA!$K$15:$K$498,KONSOLIDIRANA!$D$15:$D$498,"="&amp;$B141&amp;".2")</f>
        <v>-2557794.8899999997</v>
      </c>
    </row>
    <row r="142" spans="1:6" ht="15.9" customHeight="1" x14ac:dyDescent="0.35">
      <c r="A142" s="28" t="s">
        <v>36</v>
      </c>
      <c r="B142" s="29">
        <v>3215</v>
      </c>
      <c r="C142" s="30"/>
      <c r="D142" s="95" t="s">
        <v>552</v>
      </c>
      <c r="E142" s="32" t="s">
        <v>551</v>
      </c>
      <c r="F142" s="18">
        <f>SUM(F143:F144)</f>
        <v>-365441.95000000019</v>
      </c>
    </row>
    <row r="143" spans="1:6" ht="15.9" customHeight="1" x14ac:dyDescent="0.35">
      <c r="A143" s="28" t="s">
        <v>863</v>
      </c>
      <c r="B143" s="29" t="s">
        <v>553</v>
      </c>
      <c r="C143" s="30"/>
      <c r="D143" s="93" t="s">
        <v>555</v>
      </c>
      <c r="E143" s="33" t="s">
        <v>554</v>
      </c>
      <c r="F143" s="21">
        <f>SUMIFS(KONSOLIDIRANA!$K$15:$K$498,KONSOLIDIRANA!$D$15:$D$498,"="&amp;$B143&amp;".1")-SUMIFS(KONSOLIDIRANA!$K$15:$K$498,KONSOLIDIRANA!$D$15:$D$498,"="&amp;$B143&amp;".2")</f>
        <v>-4094481.95</v>
      </c>
    </row>
    <row r="144" spans="1:6" ht="15.9" customHeight="1" x14ac:dyDescent="0.35">
      <c r="A144" s="28" t="s">
        <v>864</v>
      </c>
      <c r="B144" s="29" t="s">
        <v>556</v>
      </c>
      <c r="C144" s="30"/>
      <c r="D144" s="93" t="s">
        <v>269</v>
      </c>
      <c r="E144" s="33" t="s">
        <v>41</v>
      </c>
      <c r="F144" s="21">
        <f>SUMIFS(KONSOLIDIRANA!$K$15:$K$498,KONSOLIDIRANA!$D$15:$D$498,"="&amp;$B144&amp;".1")-SUMIFS(KONSOLIDIRANA!$K$15:$K$498,KONSOLIDIRANA!$D$15:$D$498,"="&amp;$B144&amp;".2")</f>
        <v>3729040</v>
      </c>
    </row>
    <row r="145" spans="1:6" ht="15.9" customHeight="1" x14ac:dyDescent="0.35">
      <c r="A145" s="28" t="s">
        <v>36</v>
      </c>
      <c r="B145" s="29">
        <v>3216</v>
      </c>
      <c r="C145" s="30"/>
      <c r="D145" s="92" t="s">
        <v>558</v>
      </c>
      <c r="E145" s="32" t="s">
        <v>557</v>
      </c>
      <c r="F145" s="16">
        <f>SUMIFS(KONSOLIDIRANA!$K$15:$K$499,KONSOLIDIRANA!$D$15:$D$499,"="&amp;HRT!$B145)</f>
        <v>0</v>
      </c>
    </row>
    <row r="146" spans="1:6" ht="15.9" customHeight="1" x14ac:dyDescent="0.35">
      <c r="A146" s="28" t="s">
        <v>36</v>
      </c>
      <c r="B146" s="29">
        <v>3217</v>
      </c>
      <c r="C146" s="30"/>
      <c r="D146" s="92" t="s">
        <v>560</v>
      </c>
      <c r="E146" s="32" t="s">
        <v>559</v>
      </c>
      <c r="F146" s="16">
        <f>SUMIFS(KONSOLIDIRANA!$K$15:$K$499,KONSOLIDIRANA!$D$15:$D$499,"="&amp;HRT!$B146)</f>
        <v>0</v>
      </c>
    </row>
    <row r="147" spans="1:6" ht="15.9" customHeight="1" x14ac:dyDescent="0.35">
      <c r="A147" s="28" t="s">
        <v>36</v>
      </c>
      <c r="B147" s="29">
        <v>3218</v>
      </c>
      <c r="C147" s="30"/>
      <c r="D147" s="92" t="s">
        <v>562</v>
      </c>
      <c r="E147" s="32" t="s">
        <v>561</v>
      </c>
      <c r="F147" s="16">
        <f>SUMIFS(KONSOLIDIRANA!$K$15:$K$499,KONSOLIDIRANA!$D$15:$D$499,"="&amp;HRT!$B147)</f>
        <v>0</v>
      </c>
    </row>
    <row r="148" spans="1:6" ht="15.9" customHeight="1" x14ac:dyDescent="0.35">
      <c r="A148" s="28" t="s">
        <v>36</v>
      </c>
      <c r="B148" s="29">
        <v>322</v>
      </c>
      <c r="C148" s="30"/>
      <c r="D148" s="91" t="s">
        <v>564</v>
      </c>
      <c r="E148" s="59" t="s">
        <v>563</v>
      </c>
      <c r="F148" s="18">
        <f>SUM(F149:F155)</f>
        <v>0</v>
      </c>
    </row>
    <row r="149" spans="1:6" ht="15.9" customHeight="1" x14ac:dyDescent="0.35">
      <c r="A149" s="28" t="s">
        <v>36</v>
      </c>
      <c r="B149" s="29">
        <v>3222</v>
      </c>
      <c r="C149" s="30"/>
      <c r="D149" s="92" t="s">
        <v>566</v>
      </c>
      <c r="E149" s="32" t="s">
        <v>565</v>
      </c>
      <c r="F149" s="21">
        <f>SUMIFS(KONSOLIDIRANA!$K$15:$K$498,KONSOLIDIRANA!$D$15:$D$498,"="&amp;$B149&amp;".1")-SUMIFS(KONSOLIDIRANA!$K$15:$K$498,KONSOLIDIRANA!$D$15:$D$498,"="&amp;$B149&amp;".2")</f>
        <v>0</v>
      </c>
    </row>
    <row r="150" spans="1:6" ht="15.9" customHeight="1" x14ac:dyDescent="0.35">
      <c r="A150" s="28" t="s">
        <v>36</v>
      </c>
      <c r="B150" s="29">
        <v>3223</v>
      </c>
      <c r="C150" s="30"/>
      <c r="D150" s="92" t="s">
        <v>515</v>
      </c>
      <c r="E150" s="32" t="s">
        <v>514</v>
      </c>
      <c r="F150" s="21">
        <f>SUMIFS(KONSOLIDIRANA!$K$15:$K$498,KONSOLIDIRANA!$D$15:$D$498,"="&amp;$B150&amp;".1")-SUMIFS(KONSOLIDIRANA!$K$15:$K$498,KONSOLIDIRANA!$D$15:$D$498,"="&amp;$B150&amp;".2")</f>
        <v>0</v>
      </c>
    </row>
    <row r="151" spans="1:6" ht="15.9" customHeight="1" x14ac:dyDescent="0.35">
      <c r="A151" s="28" t="s">
        <v>835</v>
      </c>
      <c r="B151" s="29">
        <v>3224</v>
      </c>
      <c r="C151" s="30"/>
      <c r="D151" s="92" t="s">
        <v>264</v>
      </c>
      <c r="E151" s="32" t="s">
        <v>516</v>
      </c>
      <c r="F151" s="21">
        <f>SUMIFS(KONSOLIDIRANA!$K$15:$K$498,KONSOLIDIRANA!$D$15:$D$498,"="&amp;$B151&amp;".1")-SUMIFS(KONSOLIDIRANA!$K$15:$K$498,KONSOLIDIRANA!$D$15:$D$498,"="&amp;$B151&amp;".2")</f>
        <v>0</v>
      </c>
    </row>
    <row r="152" spans="1:6" ht="15.9" customHeight="1" x14ac:dyDescent="0.35">
      <c r="A152" s="28" t="s">
        <v>36</v>
      </c>
      <c r="B152" s="29">
        <v>3225</v>
      </c>
      <c r="C152" s="30"/>
      <c r="D152" s="92" t="s">
        <v>567</v>
      </c>
      <c r="E152" s="32" t="s">
        <v>551</v>
      </c>
      <c r="F152" s="21">
        <f>SUMIFS(KONSOLIDIRANA!$K$15:$K$498,KONSOLIDIRANA!$D$15:$D$498,"="&amp;$B152&amp;".1")-SUMIFS(KONSOLIDIRANA!$K$15:$K$498,KONSOLIDIRANA!$D$15:$D$498,"="&amp;$B152&amp;".2")</f>
        <v>0</v>
      </c>
    </row>
    <row r="153" spans="1:6" ht="15.9" customHeight="1" x14ac:dyDescent="0.35">
      <c r="A153" s="28" t="s">
        <v>36</v>
      </c>
      <c r="B153" s="29" t="s">
        <v>647</v>
      </c>
      <c r="C153" s="30"/>
      <c r="D153" s="92" t="s">
        <v>558</v>
      </c>
      <c r="E153" s="32" t="s">
        <v>557</v>
      </c>
      <c r="F153" s="21">
        <f>SUMIFS(KONSOLIDIRANA!$K$15:$K$498,KONSOLIDIRANA!$D$15:$D$498,"="&amp;$B153&amp;".1")-SUMIFS(KONSOLIDIRANA!$K$15:$K$498,KONSOLIDIRANA!$D$15:$D$498,"="&amp;$B153&amp;".2")</f>
        <v>0</v>
      </c>
    </row>
    <row r="154" spans="1:6" ht="15.9" customHeight="1" x14ac:dyDescent="0.35">
      <c r="A154" s="28" t="s">
        <v>36</v>
      </c>
      <c r="B154" s="29" t="s">
        <v>648</v>
      </c>
      <c r="C154" s="30"/>
      <c r="D154" s="92" t="s">
        <v>568</v>
      </c>
      <c r="E154" s="32" t="s">
        <v>559</v>
      </c>
      <c r="F154" s="21">
        <f>SUMIFS(KONSOLIDIRANA!$K$15:$K$498,KONSOLIDIRANA!$D$15:$D$498,"="&amp;$B154&amp;".1")-SUMIFS(KONSOLIDIRANA!$K$15:$K$498,KONSOLIDIRANA!$D$15:$D$498,"="&amp;$B154&amp;".2")</f>
        <v>0</v>
      </c>
    </row>
    <row r="155" spans="1:6" ht="15.9" customHeight="1" x14ac:dyDescent="0.35">
      <c r="A155" s="28" t="s">
        <v>36</v>
      </c>
      <c r="B155" s="29" t="s">
        <v>649</v>
      </c>
      <c r="C155" s="30"/>
      <c r="D155" s="92" t="s">
        <v>569</v>
      </c>
      <c r="E155" s="32" t="s">
        <v>561</v>
      </c>
      <c r="F155" s="21">
        <f>SUMIFS(KONSOLIDIRANA!$K$15:$K$498,KONSOLIDIRANA!$D$15:$D$498,"="&amp;$B155&amp;".1")-SUMIFS(KONSOLIDIRANA!$K$15:$K$498,KONSOLIDIRANA!$D$15:$D$498,"="&amp;$B155&amp;".2")</f>
        <v>0</v>
      </c>
    </row>
    <row r="156" spans="1:6" ht="15.9" customHeight="1" x14ac:dyDescent="0.35">
      <c r="A156" s="28" t="s">
        <v>36</v>
      </c>
      <c r="B156" s="29"/>
      <c r="C156" s="30"/>
      <c r="D156" s="123"/>
      <c r="E156" s="62"/>
      <c r="F156" s="16"/>
    </row>
    <row r="157" spans="1:6" ht="15.9" customHeight="1" x14ac:dyDescent="0.35">
      <c r="A157" s="68" t="s">
        <v>36</v>
      </c>
      <c r="B157" s="69">
        <v>33</v>
      </c>
      <c r="C157" s="70">
        <v>33</v>
      </c>
      <c r="D157" s="102" t="s">
        <v>571</v>
      </c>
      <c r="E157" s="71" t="s">
        <v>570</v>
      </c>
      <c r="F157" s="83">
        <f>SUM(F158,F186)</f>
        <v>-442260827.64000005</v>
      </c>
    </row>
    <row r="158" spans="1:6" ht="15.9" customHeight="1" x14ac:dyDescent="0.35">
      <c r="A158" s="28" t="s">
        <v>36</v>
      </c>
      <c r="B158" s="29">
        <v>331</v>
      </c>
      <c r="C158" s="30"/>
      <c r="D158" s="91" t="s">
        <v>573</v>
      </c>
      <c r="E158" s="31" t="s">
        <v>572</v>
      </c>
      <c r="F158" s="22">
        <f>SUM(F159:F160,F168,F180:F183)</f>
        <v>-9042096.5599999912</v>
      </c>
    </row>
    <row r="159" spans="1:6" ht="15.9" customHeight="1" x14ac:dyDescent="0.35">
      <c r="A159" s="28" t="s">
        <v>36</v>
      </c>
      <c r="B159" s="29">
        <v>3312</v>
      </c>
      <c r="C159" s="30"/>
      <c r="D159" s="92" t="s">
        <v>513</v>
      </c>
      <c r="E159" s="32" t="s">
        <v>512</v>
      </c>
      <c r="F159" s="21">
        <f>SUMIFS(KONSOLIDIRANA!$K$15:$K$498,KONSOLIDIRANA!$D$15:$D$498,"="&amp;$B159&amp;".1")-SUMIFS(KONSOLIDIRANA!$K$15:$K$498,KONSOLIDIRANA!$D$15:$D$498,"="&amp;$B159&amp;".2")</f>
        <v>0</v>
      </c>
    </row>
    <row r="160" spans="1:6" ht="15.9" customHeight="1" x14ac:dyDescent="0.35">
      <c r="A160" s="28" t="s">
        <v>36</v>
      </c>
      <c r="B160" s="29">
        <v>3313</v>
      </c>
      <c r="C160" s="30"/>
      <c r="D160" s="95" t="s">
        <v>515</v>
      </c>
      <c r="E160" s="32" t="s">
        <v>514</v>
      </c>
      <c r="F160" s="23">
        <f>SUM(F161,F167)-SUM(F164)</f>
        <v>19331401.400000006</v>
      </c>
    </row>
    <row r="161" spans="1:6" ht="15.9" customHeight="1" x14ac:dyDescent="0.35">
      <c r="A161" s="28" t="s">
        <v>36</v>
      </c>
      <c r="B161" s="29" t="s">
        <v>216</v>
      </c>
      <c r="C161" s="30"/>
      <c r="D161" s="93" t="s">
        <v>575</v>
      </c>
      <c r="E161" s="33" t="s">
        <v>574</v>
      </c>
      <c r="F161" s="18">
        <f>SUM(F162:F163)</f>
        <v>229189255.5</v>
      </c>
    </row>
    <row r="162" spans="1:6" ht="15.9" customHeight="1" x14ac:dyDescent="0.35">
      <c r="A162" s="28" t="s">
        <v>810</v>
      </c>
      <c r="B162" s="29" t="s">
        <v>576</v>
      </c>
      <c r="C162" s="30"/>
      <c r="D162" s="94" t="s">
        <v>577</v>
      </c>
      <c r="E162" s="36" t="s">
        <v>577</v>
      </c>
      <c r="F162" s="16">
        <f>SUMIFS(KONSOLIDIRANA!$K$15:$K$499,KONSOLIDIRANA!$D$15:$D$499,"="&amp;HRT!$B162)</f>
        <v>20000000</v>
      </c>
    </row>
    <row r="163" spans="1:6" ht="15.9" customHeight="1" x14ac:dyDescent="0.35">
      <c r="A163" s="28" t="s">
        <v>811</v>
      </c>
      <c r="B163" s="29" t="s">
        <v>578</v>
      </c>
      <c r="C163" s="30"/>
      <c r="D163" s="94" t="s">
        <v>579</v>
      </c>
      <c r="E163" s="36" t="s">
        <v>579</v>
      </c>
      <c r="F163" s="16">
        <f>SUMIFS(KONSOLIDIRANA!$K$15:$K$499,KONSOLIDIRANA!$D$15:$D$499,"="&amp;HRT!$B163)</f>
        <v>209189255.5</v>
      </c>
    </row>
    <row r="164" spans="1:6" ht="15.9" customHeight="1" x14ac:dyDescent="0.35">
      <c r="A164" s="28" t="s">
        <v>36</v>
      </c>
      <c r="B164" s="29" t="s">
        <v>232</v>
      </c>
      <c r="C164" s="30"/>
      <c r="D164" s="93" t="s">
        <v>581</v>
      </c>
      <c r="E164" s="33" t="s">
        <v>580</v>
      </c>
      <c r="F164" s="18">
        <f>SUM(F165:F166)</f>
        <v>209857854.09999999</v>
      </c>
    </row>
    <row r="165" spans="1:6" ht="15.9" customHeight="1" x14ac:dyDescent="0.35">
      <c r="A165" s="28" t="s">
        <v>810</v>
      </c>
      <c r="B165" s="29" t="s">
        <v>650</v>
      </c>
      <c r="C165" s="30"/>
      <c r="D165" s="94" t="s">
        <v>577</v>
      </c>
      <c r="E165" s="36" t="s">
        <v>577</v>
      </c>
      <c r="F165" s="16">
        <f>SUMIFS(KONSOLIDIRANA!$K$15:$K$499,KONSOLIDIRANA!$D$15:$D$499,"="&amp;HRT!$B165)</f>
        <v>40000000</v>
      </c>
    </row>
    <row r="166" spans="1:6" ht="15.9" customHeight="1" x14ac:dyDescent="0.35">
      <c r="A166" s="28" t="s">
        <v>811</v>
      </c>
      <c r="B166" s="29" t="s">
        <v>651</v>
      </c>
      <c r="C166" s="30"/>
      <c r="D166" s="94" t="s">
        <v>579</v>
      </c>
      <c r="E166" s="36" t="s">
        <v>579</v>
      </c>
      <c r="F166" s="16">
        <f>SUMIFS(KONSOLIDIRANA!$K$15:$K$499,KONSOLIDIRANA!$D$15:$D$499,"="&amp;HRT!$B166)</f>
        <v>169857854.09999999</v>
      </c>
    </row>
    <row r="167" spans="1:6" ht="15.9" customHeight="1" x14ac:dyDescent="0.35">
      <c r="A167" s="28" t="s">
        <v>36</v>
      </c>
      <c r="B167" s="29" t="s">
        <v>582</v>
      </c>
      <c r="C167" s="30"/>
      <c r="D167" s="100" t="s">
        <v>584</v>
      </c>
      <c r="E167" s="44" t="s">
        <v>583</v>
      </c>
      <c r="F167" s="16">
        <f>SUMIFS(KONSOLIDIRANA!$K$15:$K$499,KONSOLIDIRANA!$D$15:$D$499,"="&amp;HRT!$B167)</f>
        <v>0</v>
      </c>
    </row>
    <row r="168" spans="1:6" ht="15.9" customHeight="1" x14ac:dyDescent="0.35">
      <c r="A168" s="28" t="s">
        <v>812</v>
      </c>
      <c r="B168" s="29">
        <v>3314</v>
      </c>
      <c r="C168" s="30"/>
      <c r="D168" s="92" t="s">
        <v>264</v>
      </c>
      <c r="E168" s="32" t="s">
        <v>516</v>
      </c>
      <c r="F168" s="18">
        <f>SUM(F169:F171,F178:F179)</f>
        <v>-28370561.959999997</v>
      </c>
    </row>
    <row r="169" spans="1:6" ht="15.9" customHeight="1" x14ac:dyDescent="0.35">
      <c r="A169" s="28" t="s">
        <v>36</v>
      </c>
      <c r="B169" s="29" t="s">
        <v>585</v>
      </c>
      <c r="C169" s="30"/>
      <c r="D169" s="93" t="s">
        <v>521</v>
      </c>
      <c r="E169" s="33" t="s">
        <v>520</v>
      </c>
      <c r="F169" s="21">
        <f>SUMIFS(KONSOLIDIRANA!$K$15:$K$498,KONSOLIDIRANA!$D$15:$D$498,"="&amp;$B169&amp;".1")-SUMIFS(KONSOLIDIRANA!$K$15:$K$498,KONSOLIDIRANA!$D$15:$D$498,"="&amp;$B169&amp;".2")</f>
        <v>-25390144.099999987</v>
      </c>
    </row>
    <row r="170" spans="1:6" ht="15.9" customHeight="1" x14ac:dyDescent="0.35">
      <c r="A170" s="28" t="s">
        <v>36</v>
      </c>
      <c r="B170" s="29" t="s">
        <v>586</v>
      </c>
      <c r="C170" s="30"/>
      <c r="D170" s="93" t="s">
        <v>524</v>
      </c>
      <c r="E170" s="33" t="s">
        <v>523</v>
      </c>
      <c r="F170" s="21">
        <f>SUMIFS(KONSOLIDIRANA!$K$15:$K$498,KONSOLIDIRANA!$D$15:$D$498,"="&amp;$B170&amp;".1")-SUMIFS(KONSOLIDIRANA!$K$15:$K$498,KONSOLIDIRANA!$D$15:$D$498,"="&amp;$B170&amp;".2")</f>
        <v>0</v>
      </c>
    </row>
    <row r="171" spans="1:6" ht="15.9" customHeight="1" x14ac:dyDescent="0.35">
      <c r="A171" s="28" t="s">
        <v>36</v>
      </c>
      <c r="B171" s="29" t="s">
        <v>587</v>
      </c>
      <c r="C171" s="30"/>
      <c r="D171" s="93" t="s">
        <v>527</v>
      </c>
      <c r="E171" s="33" t="s">
        <v>526</v>
      </c>
      <c r="F171" s="18">
        <f>SUM(F172)-SUM(F175)</f>
        <v>3841201.4499999881</v>
      </c>
    </row>
    <row r="172" spans="1:6" ht="15.9" customHeight="1" x14ac:dyDescent="0.35">
      <c r="A172" s="28" t="s">
        <v>813</v>
      </c>
      <c r="B172" s="29" t="s">
        <v>588</v>
      </c>
      <c r="C172" s="30"/>
      <c r="D172" s="94" t="s">
        <v>590</v>
      </c>
      <c r="E172" s="36" t="s">
        <v>589</v>
      </c>
      <c r="F172" s="17">
        <f>SUMIFS(KONSOLIDIRANA!$K$15:$K$499,KONSOLIDIRANA!$D$15:$D$499,"="&amp;HRT!$B172)-SUMIFS(KONSOLIDIRANA!$K$15:$K$499,KONSOLIDIRANA!$C$15:$C$499,"="&amp;HRT!$B172)</f>
        <v>15216533</v>
      </c>
    </row>
    <row r="173" spans="1:6" ht="15.9" customHeight="1" x14ac:dyDescent="0.35">
      <c r="A173" s="28" t="s">
        <v>36</v>
      </c>
      <c r="B173" s="29" t="s">
        <v>655</v>
      </c>
      <c r="C173" s="30"/>
      <c r="D173" s="122" t="s">
        <v>539</v>
      </c>
      <c r="E173" s="60" t="s">
        <v>538</v>
      </c>
      <c r="F173" s="16">
        <v>0</v>
      </c>
    </row>
    <row r="174" spans="1:6" ht="15.9" customHeight="1" x14ac:dyDescent="0.35">
      <c r="A174" s="28" t="s">
        <v>36</v>
      </c>
      <c r="B174" s="29" t="s">
        <v>655</v>
      </c>
      <c r="C174" s="30"/>
      <c r="D174" s="121" t="s">
        <v>269</v>
      </c>
      <c r="E174" s="61" t="s">
        <v>41</v>
      </c>
      <c r="F174" s="16">
        <v>0</v>
      </c>
    </row>
    <row r="175" spans="1:6" ht="15.9" customHeight="1" x14ac:dyDescent="0.35">
      <c r="A175" s="28" t="s">
        <v>814</v>
      </c>
      <c r="B175" s="29" t="s">
        <v>591</v>
      </c>
      <c r="C175" s="30"/>
      <c r="D175" s="94" t="s">
        <v>593</v>
      </c>
      <c r="E175" s="36" t="s">
        <v>592</v>
      </c>
      <c r="F175" s="17">
        <f>SUMIFS(KONSOLIDIRANA!$K$15:$K$499,KONSOLIDIRANA!$D$15:$D$499,"="&amp;HRT!$B175)-SUMIFS(KONSOLIDIRANA!$K$15:$K$499,KONSOLIDIRANA!$C$15:$C$499,"="&amp;HRT!$B175)</f>
        <v>11375331.550000012</v>
      </c>
    </row>
    <row r="176" spans="1:6" ht="15.9" customHeight="1" x14ac:dyDescent="0.35">
      <c r="A176" s="28" t="s">
        <v>36</v>
      </c>
      <c r="B176" s="29" t="s">
        <v>655</v>
      </c>
      <c r="C176" s="30"/>
      <c r="D176" s="120" t="s">
        <v>532</v>
      </c>
      <c r="E176" s="60" t="s">
        <v>617</v>
      </c>
      <c r="F176" s="16">
        <v>0</v>
      </c>
    </row>
    <row r="177" spans="1:6" ht="15.9" customHeight="1" x14ac:dyDescent="0.35">
      <c r="A177" s="28" t="s">
        <v>36</v>
      </c>
      <c r="B177" s="29" t="s">
        <v>655</v>
      </c>
      <c r="C177" s="30"/>
      <c r="D177" s="121" t="s">
        <v>269</v>
      </c>
      <c r="E177" s="61" t="s">
        <v>41</v>
      </c>
      <c r="F177" s="16">
        <v>0</v>
      </c>
    </row>
    <row r="178" spans="1:6" ht="15.9" customHeight="1" x14ac:dyDescent="0.35">
      <c r="A178" s="28" t="s">
        <v>36</v>
      </c>
      <c r="B178" s="29" t="s">
        <v>594</v>
      </c>
      <c r="C178" s="30"/>
      <c r="D178" s="93" t="s">
        <v>543</v>
      </c>
      <c r="E178" s="33" t="s">
        <v>542</v>
      </c>
      <c r="F178" s="21">
        <f>SUMIFS(KONSOLIDIRANA!$K$15:$K$498,KONSOLIDIRANA!$D$15:$D$498,"="&amp;$B178&amp;".1")-SUMIFS(KONSOLIDIRANA!$K$15:$K$498,KONSOLIDIRANA!$D$15:$D$498,"="&amp;$B178&amp;".2")</f>
        <v>0</v>
      </c>
    </row>
    <row r="179" spans="1:6" ht="15.9" customHeight="1" x14ac:dyDescent="0.35">
      <c r="A179" s="28" t="s">
        <v>36</v>
      </c>
      <c r="B179" s="29" t="s">
        <v>595</v>
      </c>
      <c r="C179" s="30"/>
      <c r="D179" s="93" t="s">
        <v>263</v>
      </c>
      <c r="E179" s="33" t="s">
        <v>550</v>
      </c>
      <c r="F179" s="21">
        <f>SUMIFS(KONSOLIDIRANA!$K$15:$K$498,KONSOLIDIRANA!$D$15:$D$498,"="&amp;$B179&amp;".1")-SUMIFS(KONSOLIDIRANA!$K$15:$K$498,KONSOLIDIRANA!$D$15:$D$498,"="&amp;$B179&amp;".2")</f>
        <v>-6821619.3099999996</v>
      </c>
    </row>
    <row r="180" spans="1:6" ht="15.9" customHeight="1" x14ac:dyDescent="0.35">
      <c r="A180" s="28" t="s">
        <v>36</v>
      </c>
      <c r="B180" s="29">
        <v>3315</v>
      </c>
      <c r="C180" s="30"/>
      <c r="D180" s="92" t="s">
        <v>567</v>
      </c>
      <c r="E180" s="32" t="s">
        <v>551</v>
      </c>
      <c r="F180" s="21">
        <f>SUMIFS(KONSOLIDIRANA!$K$15:$K$498,KONSOLIDIRANA!$D$15:$D$498,"="&amp;$B180&amp;".1")-SUMIFS(KONSOLIDIRANA!$K$15:$K$498,KONSOLIDIRANA!$D$15:$D$498,"="&amp;$B180&amp;".2")</f>
        <v>0</v>
      </c>
    </row>
    <row r="181" spans="1:6" ht="15.9" customHeight="1" x14ac:dyDescent="0.35">
      <c r="A181" s="28" t="s">
        <v>36</v>
      </c>
      <c r="B181" s="29">
        <v>3316</v>
      </c>
      <c r="C181" s="30"/>
      <c r="D181" s="92" t="s">
        <v>558</v>
      </c>
      <c r="E181" s="32" t="s">
        <v>557</v>
      </c>
      <c r="F181" s="21">
        <f>SUMIFS(KONSOLIDIRANA!$K$15:$K$498,KONSOLIDIRANA!$D$15:$D$498,"="&amp;$B181&amp;".1")-SUMIFS(KONSOLIDIRANA!$K$15:$K$498,KONSOLIDIRANA!$D$15:$D$498,"="&amp;$B181&amp;".2")</f>
        <v>0</v>
      </c>
    </row>
    <row r="182" spans="1:6" ht="15.9" customHeight="1" x14ac:dyDescent="0.35">
      <c r="A182" s="28" t="s">
        <v>36</v>
      </c>
      <c r="B182" s="29">
        <v>3317</v>
      </c>
      <c r="C182" s="30"/>
      <c r="D182" s="92" t="s">
        <v>560</v>
      </c>
      <c r="E182" s="32" t="s">
        <v>559</v>
      </c>
      <c r="F182" s="21">
        <f>SUMIFS(KONSOLIDIRANA!$K$15:$K$498,KONSOLIDIRANA!$D$15:$D$498,"="&amp;$B182&amp;".1")-SUMIFS(KONSOLIDIRANA!$K$15:$K$498,KONSOLIDIRANA!$D$15:$D$498,"="&amp;$B182&amp;".2")</f>
        <v>0</v>
      </c>
    </row>
    <row r="183" spans="1:6" ht="15.9" customHeight="1" x14ac:dyDescent="0.35">
      <c r="A183" s="28" t="s">
        <v>815</v>
      </c>
      <c r="B183" s="29">
        <v>3318</v>
      </c>
      <c r="C183" s="30"/>
      <c r="D183" s="95" t="s">
        <v>260</v>
      </c>
      <c r="E183" s="38" t="s">
        <v>596</v>
      </c>
      <c r="F183" s="21">
        <f>SUMIFS(KONSOLIDIRANA!$K$15:$K$498,KONSOLIDIRANA!$D$15:$D$498,"="&amp;$B183&amp;".1")-SUMIFS(KONSOLIDIRANA!$K$15:$K$498,KONSOLIDIRANA!$D$15:$D$498,"="&amp;$B183&amp;".2")</f>
        <v>-2936</v>
      </c>
    </row>
    <row r="184" spans="1:6" ht="15.9" customHeight="1" x14ac:dyDescent="0.35">
      <c r="A184" s="28" t="s">
        <v>36</v>
      </c>
      <c r="B184" s="29" t="s">
        <v>657</v>
      </c>
      <c r="C184" s="30"/>
      <c r="D184" s="109" t="s">
        <v>598</v>
      </c>
      <c r="E184" s="40" t="s">
        <v>597</v>
      </c>
      <c r="F184" s="16">
        <v>0</v>
      </c>
    </row>
    <row r="185" spans="1:6" ht="15.9" customHeight="1" x14ac:dyDescent="0.35">
      <c r="A185" s="28" t="s">
        <v>36</v>
      </c>
      <c r="B185" s="29" t="s">
        <v>657</v>
      </c>
      <c r="C185" s="30"/>
      <c r="D185" s="124" t="s">
        <v>600</v>
      </c>
      <c r="E185" s="40" t="s">
        <v>599</v>
      </c>
      <c r="F185" s="16">
        <v>0</v>
      </c>
    </row>
    <row r="186" spans="1:6" ht="15.9" customHeight="1" x14ac:dyDescent="0.35">
      <c r="A186" s="28" t="s">
        <v>36</v>
      </c>
      <c r="B186" s="29">
        <v>332</v>
      </c>
      <c r="C186" s="30"/>
      <c r="D186" s="91" t="s">
        <v>602</v>
      </c>
      <c r="E186" s="31" t="s">
        <v>601</v>
      </c>
      <c r="F186" s="20">
        <f>SUM(F187:F189,F196:F199)</f>
        <v>-433218731.08000004</v>
      </c>
    </row>
    <row r="187" spans="1:6" ht="15.9" customHeight="1" x14ac:dyDescent="0.35">
      <c r="A187" s="28" t="s">
        <v>36</v>
      </c>
      <c r="B187" s="29">
        <v>3322</v>
      </c>
      <c r="C187" s="30"/>
      <c r="D187" s="92" t="s">
        <v>513</v>
      </c>
      <c r="E187" s="32" t="s">
        <v>512</v>
      </c>
      <c r="F187" s="21">
        <f>SUMIFS(KONSOLIDIRANA!$K$15:$K$498,KONSOLIDIRANA!$D$15:$D$498,"="&amp;$B187&amp;".1")-SUMIFS(KONSOLIDIRANA!$K$15:$K$498,KONSOLIDIRANA!$D$15:$D$498,"="&amp;$B187&amp;".2")</f>
        <v>0</v>
      </c>
    </row>
    <row r="188" spans="1:6" ht="15.9" customHeight="1" x14ac:dyDescent="0.35">
      <c r="A188" s="28" t="s">
        <v>36</v>
      </c>
      <c r="B188" s="29">
        <v>3323</v>
      </c>
      <c r="C188" s="30"/>
      <c r="D188" s="92" t="s">
        <v>515</v>
      </c>
      <c r="E188" s="32" t="s">
        <v>514</v>
      </c>
      <c r="F188" s="21">
        <f>SUMIFS(KONSOLIDIRANA!$K$15:$K$498,KONSOLIDIRANA!$D$15:$D$498,"="&amp;$B188&amp;".1")-SUMIFS(KONSOLIDIRANA!$K$15:$K$498,KONSOLIDIRANA!$D$15:$D$498,"="&amp;$B188&amp;".2")</f>
        <v>0</v>
      </c>
    </row>
    <row r="189" spans="1:6" ht="15.9" customHeight="1" x14ac:dyDescent="0.35">
      <c r="A189" s="28" t="s">
        <v>816</v>
      </c>
      <c r="B189" s="29">
        <v>3324</v>
      </c>
      <c r="C189" s="30"/>
      <c r="D189" s="92" t="s">
        <v>603</v>
      </c>
      <c r="E189" s="32" t="s">
        <v>516</v>
      </c>
      <c r="F189" s="18">
        <f>SUM(F190)-SUM(F193)</f>
        <v>-433218731.08000004</v>
      </c>
    </row>
    <row r="190" spans="1:6" ht="15.9" customHeight="1" x14ac:dyDescent="0.35">
      <c r="A190" s="28" t="s">
        <v>816</v>
      </c>
      <c r="B190" s="29" t="s">
        <v>212</v>
      </c>
      <c r="C190" s="30"/>
      <c r="D190" s="93" t="s">
        <v>605</v>
      </c>
      <c r="E190" s="33" t="s">
        <v>604</v>
      </c>
      <c r="F190" s="16">
        <f>SUMIFS(KONSOLIDIRANA!$K$15:$K$499,KONSOLIDIRANA!$D$15:$D$499,"="&amp;HRT!$B190)</f>
        <v>21321611.960000001</v>
      </c>
    </row>
    <row r="191" spans="1:6" ht="15.9" customHeight="1" x14ac:dyDescent="0.35">
      <c r="A191" s="28" t="s">
        <v>36</v>
      </c>
      <c r="B191" s="29" t="s">
        <v>655</v>
      </c>
      <c r="C191" s="30"/>
      <c r="D191" s="94" t="s">
        <v>606</v>
      </c>
      <c r="E191" s="36" t="s">
        <v>311</v>
      </c>
      <c r="F191" s="16">
        <v>0</v>
      </c>
    </row>
    <row r="192" spans="1:6" ht="15.9" customHeight="1" x14ac:dyDescent="0.35">
      <c r="A192" s="28" t="s">
        <v>36</v>
      </c>
      <c r="B192" s="29" t="s">
        <v>655</v>
      </c>
      <c r="C192" s="30"/>
      <c r="D192" s="94" t="s">
        <v>607</v>
      </c>
      <c r="E192" s="36" t="s">
        <v>314</v>
      </c>
      <c r="F192" s="16">
        <v>0</v>
      </c>
    </row>
    <row r="193" spans="1:7" ht="15.9" customHeight="1" x14ac:dyDescent="0.35">
      <c r="A193" s="28" t="s">
        <v>721</v>
      </c>
      <c r="B193" s="29" t="s">
        <v>229</v>
      </c>
      <c r="C193" s="30"/>
      <c r="D193" s="93" t="s">
        <v>608</v>
      </c>
      <c r="E193" s="33" t="s">
        <v>580</v>
      </c>
      <c r="F193" s="16">
        <f>SUMIFS(KONSOLIDIRANA!$K$15:$K$499,KONSOLIDIRANA!$D$15:$D$499,"="&amp;HRT!$B193)</f>
        <v>454540343.04000002</v>
      </c>
    </row>
    <row r="194" spans="1:7" ht="15.9" customHeight="1" x14ac:dyDescent="0.35">
      <c r="A194" s="28"/>
      <c r="B194" s="29" t="s">
        <v>655</v>
      </c>
      <c r="C194" s="30"/>
      <c r="D194" s="94" t="s">
        <v>610</v>
      </c>
      <c r="E194" s="36" t="s">
        <v>609</v>
      </c>
      <c r="F194" s="16">
        <v>0</v>
      </c>
    </row>
    <row r="195" spans="1:7" ht="15.9" customHeight="1" x14ac:dyDescent="0.35">
      <c r="A195" s="28"/>
      <c r="B195" s="29" t="s">
        <v>655</v>
      </c>
      <c r="C195" s="30"/>
      <c r="D195" s="94" t="s">
        <v>612</v>
      </c>
      <c r="E195" s="36" t="s">
        <v>611</v>
      </c>
      <c r="F195" s="16">
        <v>0</v>
      </c>
    </row>
    <row r="196" spans="1:7" ht="15.9" customHeight="1" x14ac:dyDescent="0.35">
      <c r="A196" s="28" t="s">
        <v>36</v>
      </c>
      <c r="B196" s="29">
        <v>3325</v>
      </c>
      <c r="C196" s="30"/>
      <c r="D196" s="92" t="s">
        <v>567</v>
      </c>
      <c r="E196" s="32" t="s">
        <v>551</v>
      </c>
      <c r="F196" s="21">
        <f>SUMIFS(KONSOLIDIRANA!$K$15:$K$498,KONSOLIDIRANA!$D$15:$D$498,"="&amp;$B196&amp;".1")-SUMIFS(KONSOLIDIRANA!$K$15:$K$498,KONSOLIDIRANA!$D$15:$D$498,"="&amp;$B196&amp;".2")</f>
        <v>0</v>
      </c>
    </row>
    <row r="197" spans="1:7" ht="15.9" customHeight="1" x14ac:dyDescent="0.35">
      <c r="A197" s="28" t="s">
        <v>36</v>
      </c>
      <c r="B197" s="29">
        <v>3326</v>
      </c>
      <c r="C197" s="30"/>
      <c r="D197" s="92" t="s">
        <v>558</v>
      </c>
      <c r="E197" s="32" t="s">
        <v>557</v>
      </c>
      <c r="F197" s="21">
        <f>SUMIFS(KONSOLIDIRANA!$K$15:$K$498,KONSOLIDIRANA!$D$15:$D$498,"="&amp;$B197&amp;".1")-SUMIFS(KONSOLIDIRANA!$K$15:$K$498,KONSOLIDIRANA!$D$15:$D$498,"="&amp;$B197&amp;".2")</f>
        <v>0</v>
      </c>
    </row>
    <row r="198" spans="1:7" ht="15.9" customHeight="1" x14ac:dyDescent="0.35">
      <c r="A198" s="28" t="s">
        <v>36</v>
      </c>
      <c r="B198" s="29">
        <v>3327</v>
      </c>
      <c r="C198" s="30"/>
      <c r="D198" s="92" t="s">
        <v>560</v>
      </c>
      <c r="E198" s="32" t="s">
        <v>559</v>
      </c>
      <c r="F198" s="21">
        <f>SUMIFS(KONSOLIDIRANA!$K$15:$K$498,KONSOLIDIRANA!$D$15:$D$498,"="&amp;$B198&amp;".1")-SUMIFS(KONSOLIDIRANA!$K$15:$K$498,KONSOLIDIRANA!$D$15:$D$498,"="&amp;$B198&amp;".2")</f>
        <v>0</v>
      </c>
    </row>
    <row r="199" spans="1:7" ht="15.9" customHeight="1" x14ac:dyDescent="0.35">
      <c r="A199" s="63" t="s">
        <v>36</v>
      </c>
      <c r="B199" s="64">
        <v>3328</v>
      </c>
      <c r="C199" s="65"/>
      <c r="D199" s="125" t="s">
        <v>260</v>
      </c>
      <c r="E199" s="66" t="s">
        <v>596</v>
      </c>
      <c r="F199" s="21">
        <f>SUMIFS(KONSOLIDIRANA!$K$15:$K$498,KONSOLIDIRANA!$D$15:$D$498,"="&amp;$B199&amp;".1")-SUMIFS(KONSOLIDIRANA!$K$15:$K$498,KONSOLIDIRANA!$D$15:$D$498,"="&amp;$B199&amp;".2")</f>
        <v>0</v>
      </c>
    </row>
    <row r="200" spans="1:7" x14ac:dyDescent="0.35">
      <c r="D200" s="11"/>
      <c r="E200" s="11"/>
      <c r="F200" s="67"/>
    </row>
    <row r="201" spans="1:7" x14ac:dyDescent="0.35">
      <c r="D201" s="12" t="s">
        <v>619</v>
      </c>
      <c r="E201" s="12" t="s">
        <v>618</v>
      </c>
      <c r="F201" s="228">
        <f>F119-F117</f>
        <v>-313345537.64000177</v>
      </c>
      <c r="G201" s="10"/>
    </row>
    <row r="202" spans="1:7" x14ac:dyDescent="0.35">
      <c r="A202" s="309" t="s">
        <v>867</v>
      </c>
      <c r="B202" s="310" t="s">
        <v>866</v>
      </c>
      <c r="C202" s="311"/>
      <c r="D202" s="314" t="s">
        <v>865</v>
      </c>
      <c r="E202" s="315" t="s">
        <v>865</v>
      </c>
      <c r="F202" s="313">
        <f>SUMIFS(KONSOLIDIRANA!$K$15:$K$499,KONSOLIDIRANA!$D$15:$D$499,"="&amp;HRT!$B202)</f>
        <v>54357.68</v>
      </c>
    </row>
    <row r="203" spans="1:7" x14ac:dyDescent="0.35">
      <c r="F203" s="312">
        <f>F201+KONSOLIDIRANA!K273-F202</f>
        <v>92124.119998402603</v>
      </c>
    </row>
  </sheetData>
  <pageMargins left="0" right="0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R407"/>
  <sheetViews>
    <sheetView tabSelected="1" topLeftCell="G7" zoomScale="120" zoomScaleNormal="120" zoomScaleSheetLayoutView="80" workbookViewId="0">
      <selection activeCell="J157" sqref="J157:K157"/>
    </sheetView>
  </sheetViews>
  <sheetFormatPr defaultColWidth="8" defaultRowHeight="12.5" x14ac:dyDescent="0.35"/>
  <cols>
    <col min="1" max="1" width="6.5" style="135" customWidth="1"/>
    <col min="2" max="2" width="6.1640625" style="135" customWidth="1"/>
    <col min="3" max="3" width="5.9140625" style="133" customWidth="1"/>
    <col min="4" max="4" width="6.08203125" style="133" customWidth="1"/>
    <col min="5" max="5" width="3.58203125" style="135" customWidth="1"/>
    <col min="6" max="6" width="7" style="167" customWidth="1"/>
    <col min="7" max="7" width="6.4140625" style="167" customWidth="1"/>
    <col min="8" max="8" width="7.08203125" style="135" customWidth="1"/>
    <col min="9" max="9" width="38.4140625" style="135" customWidth="1"/>
    <col min="10" max="10" width="11.08203125" style="135" customWidth="1"/>
    <col min="11" max="11" width="12.08203125" style="135" customWidth="1"/>
    <col min="12" max="12" width="11.58203125" style="135" customWidth="1"/>
    <col min="13" max="13" width="6.6640625" style="135" customWidth="1"/>
    <col min="14" max="14" width="6.58203125" style="135" customWidth="1"/>
    <col min="15" max="15" width="10.5" style="135" bestFit="1" customWidth="1"/>
    <col min="16" max="18" width="13" style="135" customWidth="1"/>
    <col min="19" max="16384" width="8" style="135"/>
  </cols>
  <sheetData>
    <row r="1" spans="1:18" ht="13" x14ac:dyDescent="0.35">
      <c r="E1" s="223" t="s">
        <v>663</v>
      </c>
      <c r="F1" s="223"/>
      <c r="G1" s="223"/>
      <c r="H1" s="223"/>
      <c r="I1" s="134"/>
    </row>
    <row r="2" spans="1:18" ht="13" x14ac:dyDescent="0.35">
      <c r="E2" s="223" t="s">
        <v>664</v>
      </c>
      <c r="F2" s="223"/>
      <c r="G2" s="223"/>
      <c r="H2" s="223"/>
      <c r="I2" s="134"/>
      <c r="N2" s="136"/>
    </row>
    <row r="3" spans="1:18" ht="13" x14ac:dyDescent="0.35">
      <c r="E3" s="223"/>
      <c r="F3" s="223"/>
      <c r="G3" s="223"/>
      <c r="H3" s="223"/>
      <c r="I3" s="134"/>
    </row>
    <row r="4" spans="1:18" ht="13" x14ac:dyDescent="0.35">
      <c r="E4" s="223" t="s">
        <v>665</v>
      </c>
      <c r="F4" s="223"/>
      <c r="G4" s="223"/>
      <c r="H4" s="223"/>
      <c r="I4" s="134"/>
      <c r="J4" s="137"/>
      <c r="K4" s="137"/>
      <c r="L4" s="137"/>
      <c r="M4" s="137"/>
      <c r="P4" s="137"/>
    </row>
    <row r="5" spans="1:18" ht="13" x14ac:dyDescent="0.35">
      <c r="E5" s="147"/>
      <c r="F5" s="147"/>
      <c r="G5" s="147"/>
      <c r="H5" s="147"/>
      <c r="I5" s="138"/>
      <c r="J5" s="139"/>
      <c r="K5" s="139"/>
      <c r="L5" s="140"/>
      <c r="M5" s="140"/>
      <c r="N5" s="141"/>
    </row>
    <row r="6" spans="1:18" ht="13" x14ac:dyDescent="0.35">
      <c r="E6" s="224"/>
      <c r="F6" s="224"/>
      <c r="G6" s="224"/>
      <c r="H6" s="224"/>
      <c r="I6" s="142"/>
      <c r="J6" s="143"/>
      <c r="K6" s="143"/>
      <c r="L6" s="143"/>
      <c r="M6" s="143"/>
      <c r="N6" s="144"/>
    </row>
    <row r="7" spans="1:18" s="306" customFormat="1" ht="18" customHeight="1" x14ac:dyDescent="0.35">
      <c r="A7" s="303" t="s">
        <v>873</v>
      </c>
      <c r="B7" s="304"/>
      <c r="C7" s="305"/>
      <c r="D7" s="305"/>
      <c r="E7" s="305"/>
      <c r="F7" s="305"/>
    </row>
    <row r="8" spans="1:18" ht="13" x14ac:dyDescent="0.35">
      <c r="E8" s="224"/>
      <c r="F8" s="224"/>
      <c r="G8" s="224"/>
      <c r="H8" s="224"/>
      <c r="I8" s="142"/>
      <c r="J8" s="143"/>
      <c r="K8" s="145"/>
      <c r="L8" s="143"/>
      <c r="M8" s="143"/>
      <c r="N8" s="144"/>
    </row>
    <row r="9" spans="1:18" ht="13" x14ac:dyDescent="0.35">
      <c r="E9" s="224"/>
      <c r="F9" s="224"/>
      <c r="G9" s="224"/>
      <c r="H9" s="224"/>
      <c r="I9" s="142"/>
      <c r="J9" s="143"/>
      <c r="K9" s="143"/>
      <c r="L9" s="143"/>
      <c r="M9" s="143"/>
      <c r="N9" s="144"/>
    </row>
    <row r="10" spans="1:18" ht="15.5" x14ac:dyDescent="0.35">
      <c r="F10" s="135"/>
      <c r="G10" s="133"/>
      <c r="H10" s="133"/>
      <c r="I10" s="146" t="s">
        <v>666</v>
      </c>
      <c r="J10" s="146"/>
      <c r="K10" s="146"/>
      <c r="L10" s="146"/>
      <c r="M10" s="147"/>
      <c r="N10" s="147"/>
    </row>
    <row r="11" spans="1:18" s="150" customFormat="1" ht="14" x14ac:dyDescent="0.35">
      <c r="G11" s="148"/>
      <c r="H11" s="148"/>
      <c r="I11" s="225" t="s">
        <v>872</v>
      </c>
      <c r="J11" s="225"/>
      <c r="K11" s="225"/>
      <c r="L11" s="226"/>
      <c r="M11" s="149"/>
    </row>
    <row r="12" spans="1:18" ht="14" x14ac:dyDescent="0.35">
      <c r="D12" s="150"/>
      <c r="E12" s="167"/>
      <c r="G12" s="227" t="s">
        <v>667</v>
      </c>
      <c r="H12" s="167"/>
    </row>
    <row r="13" spans="1:18" ht="62.25" customHeight="1" x14ac:dyDescent="0.35">
      <c r="A13" s="231" t="s">
        <v>795</v>
      </c>
      <c r="B13" s="231" t="s">
        <v>796</v>
      </c>
      <c r="C13" s="239" t="s">
        <v>732</v>
      </c>
      <c r="D13" s="239" t="s">
        <v>733</v>
      </c>
      <c r="E13" s="151" t="s">
        <v>668</v>
      </c>
      <c r="F13" s="126" t="s">
        <v>722</v>
      </c>
      <c r="G13" s="126" t="s">
        <v>669</v>
      </c>
      <c r="H13" s="151" t="s">
        <v>670</v>
      </c>
      <c r="I13" s="152" t="s">
        <v>671</v>
      </c>
      <c r="J13" s="153" t="s">
        <v>672</v>
      </c>
      <c r="K13" s="153" t="s">
        <v>673</v>
      </c>
      <c r="L13" s="153" t="s">
        <v>674</v>
      </c>
      <c r="M13" s="153" t="s">
        <v>675</v>
      </c>
      <c r="N13" s="153" t="s">
        <v>676</v>
      </c>
    </row>
    <row r="14" spans="1:18" x14ac:dyDescent="0.35">
      <c r="A14" s="240"/>
      <c r="B14" s="240"/>
      <c r="C14" s="241"/>
      <c r="D14" s="241"/>
      <c r="E14" s="154"/>
      <c r="F14" s="127"/>
      <c r="G14" s="155"/>
      <c r="H14" s="156"/>
      <c r="I14" s="157"/>
      <c r="J14" s="158">
        <v>1</v>
      </c>
      <c r="K14" s="158">
        <v>2</v>
      </c>
      <c r="L14" s="158">
        <v>3</v>
      </c>
      <c r="M14" s="158">
        <v>4</v>
      </c>
      <c r="N14" s="158">
        <v>5</v>
      </c>
    </row>
    <row r="15" spans="1:18" ht="22.5" customHeight="1" x14ac:dyDescent="0.35">
      <c r="A15" s="240"/>
      <c r="B15" s="240"/>
      <c r="C15" s="241"/>
      <c r="D15" s="241"/>
      <c r="E15" s="243"/>
      <c r="F15" s="243"/>
      <c r="G15" s="244" t="s">
        <v>677</v>
      </c>
      <c r="H15" s="249"/>
      <c r="I15" s="160" t="s">
        <v>0</v>
      </c>
      <c r="J15" s="250"/>
      <c r="K15" s="251"/>
      <c r="L15" s="251"/>
      <c r="M15" s="252"/>
      <c r="N15" s="252"/>
    </row>
    <row r="16" spans="1:18" ht="22.5" customHeight="1" x14ac:dyDescent="0.35">
      <c r="A16" s="240"/>
      <c r="B16" s="240"/>
      <c r="C16" s="241"/>
      <c r="D16" s="241"/>
      <c r="E16" s="245">
        <v>1</v>
      </c>
      <c r="F16" s="245"/>
      <c r="G16" s="243">
        <v>1</v>
      </c>
      <c r="H16" s="253"/>
      <c r="I16" s="161" t="s">
        <v>678</v>
      </c>
      <c r="J16" s="254">
        <v>10017437611.01</v>
      </c>
      <c r="K16" s="254">
        <v>9065769009.0700016</v>
      </c>
      <c r="L16" s="254">
        <v>8712178173.0100002</v>
      </c>
      <c r="M16" s="252">
        <f t="shared" ref="M16:M79" si="0">IFERROR(SUM(K16/J16),"")</f>
        <v>0.90499879920449566</v>
      </c>
      <c r="N16" s="252">
        <f>IFERROR(SUM(K16/L16),"")</f>
        <v>1.0405858132189505</v>
      </c>
      <c r="P16" s="162"/>
      <c r="Q16" s="162"/>
      <c r="R16" s="162"/>
    </row>
    <row r="17" spans="1:17" ht="22.5" customHeight="1" x14ac:dyDescent="0.35">
      <c r="A17" s="240"/>
      <c r="B17" s="240"/>
      <c r="C17" s="241"/>
      <c r="D17" s="241"/>
      <c r="E17" s="255">
        <v>2</v>
      </c>
      <c r="F17" s="129"/>
      <c r="G17" s="128"/>
      <c r="H17" s="151">
        <v>710000</v>
      </c>
      <c r="I17" s="165" t="s">
        <v>1</v>
      </c>
      <c r="J17" s="216">
        <v>7931685737.9300003</v>
      </c>
      <c r="K17" s="216">
        <v>8029656530.8499994</v>
      </c>
      <c r="L17" s="216">
        <v>7591537050.3500004</v>
      </c>
      <c r="M17" s="218">
        <f t="shared" si="0"/>
        <v>1.0123518248398944</v>
      </c>
      <c r="N17" s="218">
        <f t="shared" ref="N17:N80" si="1">IFERROR(SUM(K17/L17),"")</f>
        <v>1.0577115645480253</v>
      </c>
    </row>
    <row r="18" spans="1:17" ht="12.75" customHeight="1" x14ac:dyDescent="0.35">
      <c r="A18" s="240"/>
      <c r="B18" s="240"/>
      <c r="C18" s="241"/>
      <c r="D18" s="241"/>
      <c r="E18" s="255">
        <v>3</v>
      </c>
      <c r="F18" s="129" t="s">
        <v>723</v>
      </c>
      <c r="G18" s="129">
        <v>111</v>
      </c>
      <c r="H18" s="191">
        <v>711000</v>
      </c>
      <c r="I18" s="192" t="s">
        <v>2</v>
      </c>
      <c r="J18" s="256">
        <v>406482134</v>
      </c>
      <c r="K18" s="256">
        <v>388504627.24000001</v>
      </c>
      <c r="L18" s="256">
        <v>395036872.87</v>
      </c>
      <c r="M18" s="218">
        <f t="shared" si="0"/>
        <v>0.95577294730498541</v>
      </c>
      <c r="N18" s="218">
        <f t="shared" si="1"/>
        <v>0.98346421289095809</v>
      </c>
    </row>
    <row r="19" spans="1:17" ht="12.75" customHeight="1" x14ac:dyDescent="0.35">
      <c r="A19" s="232"/>
      <c r="B19" s="232" t="s">
        <v>797</v>
      </c>
      <c r="C19" s="241"/>
      <c r="D19" s="241" t="s">
        <v>268</v>
      </c>
      <c r="E19" s="255">
        <v>4</v>
      </c>
      <c r="F19" s="129" t="s">
        <v>3</v>
      </c>
      <c r="G19" s="129">
        <v>1111</v>
      </c>
      <c r="H19" s="191">
        <v>711100</v>
      </c>
      <c r="I19" s="257" t="s">
        <v>4</v>
      </c>
      <c r="J19" s="258">
        <v>501782</v>
      </c>
      <c r="K19" s="258">
        <v>369222.92</v>
      </c>
      <c r="L19" s="258">
        <v>444810.37</v>
      </c>
      <c r="M19" s="218">
        <f t="shared" si="0"/>
        <v>0.73582336552526795</v>
      </c>
      <c r="N19" s="218">
        <f t="shared" si="1"/>
        <v>0.83006814791660544</v>
      </c>
    </row>
    <row r="20" spans="1:17" ht="12.75" customHeight="1" x14ac:dyDescent="0.35">
      <c r="A20" s="232"/>
      <c r="B20" s="232" t="s">
        <v>797</v>
      </c>
      <c r="C20" s="241"/>
      <c r="D20" s="241" t="s">
        <v>267</v>
      </c>
      <c r="E20" s="255">
        <v>5</v>
      </c>
      <c r="F20" s="129" t="s">
        <v>5</v>
      </c>
      <c r="G20" s="129">
        <v>1112</v>
      </c>
      <c r="H20" s="191">
        <v>711200</v>
      </c>
      <c r="I20" s="257" t="s">
        <v>6</v>
      </c>
      <c r="J20" s="258">
        <v>318377492</v>
      </c>
      <c r="K20" s="258">
        <v>288811799.32000005</v>
      </c>
      <c r="L20" s="258">
        <v>309623235.5</v>
      </c>
      <c r="M20" s="218">
        <f t="shared" si="0"/>
        <v>0.90713636038065171</v>
      </c>
      <c r="N20" s="218">
        <f t="shared" si="1"/>
        <v>0.93278464341866241</v>
      </c>
    </row>
    <row r="21" spans="1:17" ht="50.25" customHeight="1" x14ac:dyDescent="0.35">
      <c r="A21" s="232"/>
      <c r="B21" s="232" t="s">
        <v>797</v>
      </c>
      <c r="C21" s="241"/>
      <c r="D21" s="241" t="s">
        <v>267</v>
      </c>
      <c r="E21" s="255">
        <v>6</v>
      </c>
      <c r="F21" s="129" t="s">
        <v>5</v>
      </c>
      <c r="G21" s="129">
        <v>1112</v>
      </c>
      <c r="H21" s="191">
        <v>711900</v>
      </c>
      <c r="I21" s="257" t="s">
        <v>7</v>
      </c>
      <c r="J21" s="258">
        <v>87602860</v>
      </c>
      <c r="K21" s="258">
        <v>99323605</v>
      </c>
      <c r="L21" s="258">
        <v>84968827</v>
      </c>
      <c r="M21" s="218">
        <f t="shared" si="0"/>
        <v>1.133794090740873</v>
      </c>
      <c r="N21" s="218">
        <f t="shared" si="1"/>
        <v>1.1689416990539365</v>
      </c>
    </row>
    <row r="22" spans="1:17" ht="12.75" customHeight="1" x14ac:dyDescent="0.35">
      <c r="A22" s="240"/>
      <c r="B22" s="240"/>
      <c r="C22" s="241"/>
      <c r="D22" s="241"/>
      <c r="E22" s="255">
        <v>7</v>
      </c>
      <c r="F22" s="129" t="s">
        <v>724</v>
      </c>
      <c r="G22" s="129">
        <v>12</v>
      </c>
      <c r="H22" s="191">
        <v>712000</v>
      </c>
      <c r="I22" s="257" t="s">
        <v>8</v>
      </c>
      <c r="J22" s="256">
        <v>3626930704.77</v>
      </c>
      <c r="K22" s="256">
        <v>3688829657.6599998</v>
      </c>
      <c r="L22" s="256">
        <v>3456513560.6999998</v>
      </c>
      <c r="M22" s="218">
        <f t="shared" si="0"/>
        <v>1.0170664834617857</v>
      </c>
      <c r="N22" s="218">
        <f t="shared" si="1"/>
        <v>1.067211105317623</v>
      </c>
    </row>
    <row r="23" spans="1:17" ht="12.75" customHeight="1" x14ac:dyDescent="0.35">
      <c r="A23" s="232"/>
      <c r="B23" s="232" t="s">
        <v>798</v>
      </c>
      <c r="C23" s="241"/>
      <c r="D23" s="241" t="s">
        <v>266</v>
      </c>
      <c r="E23" s="255">
        <v>8</v>
      </c>
      <c r="F23" s="129" t="s">
        <v>724</v>
      </c>
      <c r="G23" s="129">
        <v>12</v>
      </c>
      <c r="H23" s="191">
        <v>712100</v>
      </c>
      <c r="I23" s="257" t="s">
        <v>9</v>
      </c>
      <c r="J23" s="258">
        <v>3626930704.77</v>
      </c>
      <c r="K23" s="258">
        <v>3688829657.6599998</v>
      </c>
      <c r="L23" s="258">
        <v>3456513560.6999998</v>
      </c>
      <c r="M23" s="218">
        <f t="shared" si="0"/>
        <v>1.0170664834617857</v>
      </c>
      <c r="N23" s="218">
        <f t="shared" si="1"/>
        <v>1.067211105317623</v>
      </c>
    </row>
    <row r="24" spans="1:17" s="167" customFormat="1" ht="13.5" customHeight="1" x14ac:dyDescent="0.35">
      <c r="A24" s="232" t="s">
        <v>798</v>
      </c>
      <c r="B24" s="232" t="s">
        <v>798</v>
      </c>
      <c r="C24" s="241" t="s">
        <v>266</v>
      </c>
      <c r="D24" s="241" t="s">
        <v>266</v>
      </c>
      <c r="E24" s="255">
        <v>9</v>
      </c>
      <c r="F24" s="129" t="s">
        <v>10</v>
      </c>
      <c r="G24" s="129">
        <v>1211</v>
      </c>
      <c r="H24" s="191">
        <v>712110</v>
      </c>
      <c r="I24" s="168" t="s">
        <v>734</v>
      </c>
      <c r="J24" s="258">
        <v>877057510.75999999</v>
      </c>
      <c r="K24" s="258">
        <v>2928073301.1799998</v>
      </c>
      <c r="L24" s="258">
        <v>2727669750.02</v>
      </c>
      <c r="M24" s="218">
        <f t="shared" si="0"/>
        <v>3.3385191566773371</v>
      </c>
      <c r="N24" s="218">
        <f t="shared" si="1"/>
        <v>1.0734706066079043</v>
      </c>
    </row>
    <row r="25" spans="1:17" s="167" customFormat="1" ht="16.5" customHeight="1" x14ac:dyDescent="0.35">
      <c r="A25" s="232" t="s">
        <v>798</v>
      </c>
      <c r="B25" s="232" t="s">
        <v>798</v>
      </c>
      <c r="C25" s="241" t="s">
        <v>266</v>
      </c>
      <c r="D25" s="241" t="s">
        <v>266</v>
      </c>
      <c r="E25" s="255">
        <v>10</v>
      </c>
      <c r="F25" s="129" t="s">
        <v>11</v>
      </c>
      <c r="G25" s="129">
        <v>1212</v>
      </c>
      <c r="H25" s="191">
        <v>712120</v>
      </c>
      <c r="I25" s="168" t="s">
        <v>735</v>
      </c>
      <c r="J25" s="258">
        <v>72248692</v>
      </c>
      <c r="K25" s="258">
        <v>91034463.459999993</v>
      </c>
      <c r="L25" s="258">
        <v>93993956.960000008</v>
      </c>
      <c r="M25" s="218">
        <f t="shared" si="0"/>
        <v>1.2600153849152036</v>
      </c>
      <c r="N25" s="218">
        <f t="shared" si="1"/>
        <v>0.96851400243465169</v>
      </c>
    </row>
    <row r="26" spans="1:17" s="167" customFormat="1" ht="34.5" customHeight="1" x14ac:dyDescent="0.35">
      <c r="A26" s="232" t="s">
        <v>798</v>
      </c>
      <c r="B26" s="232" t="s">
        <v>798</v>
      </c>
      <c r="C26" s="241" t="s">
        <v>266</v>
      </c>
      <c r="D26" s="241" t="s">
        <v>266</v>
      </c>
      <c r="E26" s="255">
        <v>11</v>
      </c>
      <c r="F26" s="129" t="s">
        <v>12</v>
      </c>
      <c r="G26" s="129">
        <v>1213</v>
      </c>
      <c r="H26" s="191">
        <v>712131</v>
      </c>
      <c r="I26" s="260" t="s">
        <v>13</v>
      </c>
      <c r="J26" s="258">
        <v>0</v>
      </c>
      <c r="K26" s="258">
        <v>3082943</v>
      </c>
      <c r="L26" s="258">
        <v>4119521</v>
      </c>
      <c r="M26" s="218" t="str">
        <f t="shared" si="0"/>
        <v/>
      </c>
      <c r="N26" s="218">
        <f t="shared" si="1"/>
        <v>0.74837414349872233</v>
      </c>
    </row>
    <row r="27" spans="1:17" s="167" customFormat="1" ht="26.25" customHeight="1" x14ac:dyDescent="0.35">
      <c r="A27" s="232" t="s">
        <v>798</v>
      </c>
      <c r="B27" s="232" t="s">
        <v>798</v>
      </c>
      <c r="C27" s="241" t="s">
        <v>266</v>
      </c>
      <c r="D27" s="241" t="s">
        <v>266</v>
      </c>
      <c r="E27" s="255">
        <v>12</v>
      </c>
      <c r="F27" s="129" t="s">
        <v>12</v>
      </c>
      <c r="G27" s="129">
        <v>1213</v>
      </c>
      <c r="H27" s="191">
        <v>712133</v>
      </c>
      <c r="I27" s="260" t="s">
        <v>14</v>
      </c>
      <c r="J27" s="258">
        <v>15926022.890000001</v>
      </c>
      <c r="K27" s="258">
        <v>17456919.600000001</v>
      </c>
      <c r="L27" s="258">
        <v>13023006.669999998</v>
      </c>
      <c r="M27" s="218">
        <f t="shared" si="0"/>
        <v>1.0961254872339319</v>
      </c>
      <c r="N27" s="218">
        <f t="shared" si="1"/>
        <v>1.3404676847946362</v>
      </c>
    </row>
    <row r="28" spans="1:17" s="167" customFormat="1" ht="13.5" customHeight="1" x14ac:dyDescent="0.35">
      <c r="A28" s="232" t="s">
        <v>798</v>
      </c>
      <c r="B28" s="232" t="s">
        <v>798</v>
      </c>
      <c r="C28" s="241" t="s">
        <v>266</v>
      </c>
      <c r="D28" s="241" t="s">
        <v>266</v>
      </c>
      <c r="E28" s="255">
        <v>13</v>
      </c>
      <c r="F28" s="129" t="s">
        <v>12</v>
      </c>
      <c r="G28" s="129">
        <v>1213</v>
      </c>
      <c r="H28" s="191">
        <v>712190</v>
      </c>
      <c r="I28" s="168" t="s">
        <v>736</v>
      </c>
      <c r="J28" s="258">
        <v>21983826</v>
      </c>
      <c r="K28" s="258">
        <v>25621486.289999999</v>
      </c>
      <c r="L28" s="258">
        <v>24650800.620000001</v>
      </c>
      <c r="M28" s="218">
        <f t="shared" si="0"/>
        <v>1.1654698454218115</v>
      </c>
      <c r="N28" s="218">
        <f t="shared" si="1"/>
        <v>1.0393774500456772</v>
      </c>
      <c r="P28" s="169"/>
      <c r="Q28" s="170"/>
    </row>
    <row r="29" spans="1:17" ht="15.75" customHeight="1" x14ac:dyDescent="0.35">
      <c r="A29" s="232"/>
      <c r="B29" s="232" t="s">
        <v>799</v>
      </c>
      <c r="C29" s="241"/>
      <c r="D29" s="241">
        <v>112</v>
      </c>
      <c r="E29" s="255">
        <v>14</v>
      </c>
      <c r="F29" s="129" t="s">
        <v>15</v>
      </c>
      <c r="G29" s="129">
        <v>112</v>
      </c>
      <c r="H29" s="191">
        <v>713000</v>
      </c>
      <c r="I29" s="257" t="s">
        <v>737</v>
      </c>
      <c r="J29" s="256">
        <v>1807653</v>
      </c>
      <c r="K29" s="256">
        <v>1627478.38</v>
      </c>
      <c r="L29" s="256">
        <v>1302659.97</v>
      </c>
      <c r="M29" s="218">
        <f t="shared" si="0"/>
        <v>0.90032676625436403</v>
      </c>
      <c r="N29" s="218">
        <f t="shared" si="1"/>
        <v>1.2493501124472259</v>
      </c>
      <c r="P29" s="169"/>
      <c r="Q29" s="170"/>
    </row>
    <row r="30" spans="1:17" ht="15.75" customHeight="1" x14ac:dyDescent="0.35">
      <c r="A30" s="232" t="s">
        <v>799</v>
      </c>
      <c r="B30" s="232" t="s">
        <v>797</v>
      </c>
      <c r="C30" s="241" t="s">
        <v>718</v>
      </c>
      <c r="D30" s="241">
        <v>112</v>
      </c>
      <c r="E30" s="255">
        <v>15</v>
      </c>
      <c r="F30" s="129" t="s">
        <v>15</v>
      </c>
      <c r="G30" s="129">
        <v>112</v>
      </c>
      <c r="H30" s="191">
        <v>713100</v>
      </c>
      <c r="I30" s="257" t="s">
        <v>16</v>
      </c>
      <c r="J30" s="258">
        <v>1807653</v>
      </c>
      <c r="K30" s="258">
        <v>1627478.38</v>
      </c>
      <c r="L30" s="258">
        <v>1302659.97</v>
      </c>
      <c r="M30" s="218">
        <f t="shared" si="0"/>
        <v>0.90032676625436403</v>
      </c>
      <c r="N30" s="218">
        <f t="shared" si="1"/>
        <v>1.2493501124472259</v>
      </c>
    </row>
    <row r="31" spans="1:17" ht="15.75" customHeight="1" x14ac:dyDescent="0.35">
      <c r="A31" s="240"/>
      <c r="B31" s="240"/>
      <c r="C31" s="241"/>
      <c r="D31" s="241"/>
      <c r="E31" s="255">
        <v>16</v>
      </c>
      <c r="F31" s="129"/>
      <c r="G31" s="129">
        <v>113</v>
      </c>
      <c r="H31" s="191">
        <v>714000</v>
      </c>
      <c r="I31" s="257" t="s">
        <v>17</v>
      </c>
      <c r="J31" s="256">
        <v>106868933</v>
      </c>
      <c r="K31" s="256">
        <v>105604884.04000001</v>
      </c>
      <c r="L31" s="256">
        <v>98577435.519999996</v>
      </c>
      <c r="M31" s="218">
        <f t="shared" si="0"/>
        <v>0.98817196986518063</v>
      </c>
      <c r="N31" s="218">
        <f t="shared" si="1"/>
        <v>1.0712886116678724</v>
      </c>
    </row>
    <row r="32" spans="1:17" ht="15.75" customHeight="1" x14ac:dyDescent="0.35">
      <c r="A32" s="232"/>
      <c r="B32" s="232" t="s">
        <v>799</v>
      </c>
      <c r="C32" s="241"/>
      <c r="D32" s="241" t="s">
        <v>660</v>
      </c>
      <c r="E32" s="255">
        <v>17</v>
      </c>
      <c r="F32" s="129"/>
      <c r="G32" s="129">
        <v>113</v>
      </c>
      <c r="H32" s="191">
        <v>714100</v>
      </c>
      <c r="I32" s="257" t="s">
        <v>18</v>
      </c>
      <c r="J32" s="258">
        <v>106868933</v>
      </c>
      <c r="K32" s="258">
        <v>105604884.04000001</v>
      </c>
      <c r="L32" s="258">
        <v>98577435.519999996</v>
      </c>
      <c r="M32" s="218">
        <f t="shared" si="0"/>
        <v>0.98817196986518063</v>
      </c>
      <c r="N32" s="218">
        <f t="shared" si="1"/>
        <v>1.0712886116678724</v>
      </c>
    </row>
    <row r="33" spans="1:15" ht="15.75" customHeight="1" x14ac:dyDescent="0.35">
      <c r="A33" s="232" t="s">
        <v>799</v>
      </c>
      <c r="B33" s="232" t="s">
        <v>797</v>
      </c>
      <c r="C33" s="241" t="s">
        <v>660</v>
      </c>
      <c r="D33" s="241">
        <v>1131</v>
      </c>
      <c r="E33" s="255">
        <v>18</v>
      </c>
      <c r="F33" s="129" t="s">
        <v>19</v>
      </c>
      <c r="G33" s="129">
        <v>1131</v>
      </c>
      <c r="H33" s="255">
        <v>714110</v>
      </c>
      <c r="I33" s="261" t="s">
        <v>20</v>
      </c>
      <c r="J33" s="258">
        <v>35828288</v>
      </c>
      <c r="K33" s="258">
        <v>35475452.439999998</v>
      </c>
      <c r="L33" s="258">
        <v>31502405.719999999</v>
      </c>
      <c r="M33" s="218">
        <f t="shared" si="0"/>
        <v>0.9901520396397393</v>
      </c>
      <c r="N33" s="218">
        <f t="shared" si="1"/>
        <v>1.1261188353458866</v>
      </c>
    </row>
    <row r="34" spans="1:15" ht="15.75" customHeight="1" x14ac:dyDescent="0.35">
      <c r="A34" s="232" t="s">
        <v>799</v>
      </c>
      <c r="B34" s="232" t="s">
        <v>800</v>
      </c>
      <c r="C34" s="241" t="s">
        <v>660</v>
      </c>
      <c r="D34" s="241">
        <v>1133</v>
      </c>
      <c r="E34" s="255">
        <v>19</v>
      </c>
      <c r="F34" s="129" t="s">
        <v>21</v>
      </c>
      <c r="G34" s="129">
        <v>1133</v>
      </c>
      <c r="H34" s="262">
        <v>714120</v>
      </c>
      <c r="I34" s="261" t="s">
        <v>22</v>
      </c>
      <c r="J34" s="258">
        <v>1643957</v>
      </c>
      <c r="K34" s="258">
        <v>2652393.62</v>
      </c>
      <c r="L34" s="258">
        <v>1853057.98</v>
      </c>
      <c r="M34" s="218">
        <f t="shared" si="0"/>
        <v>1.6134203145216086</v>
      </c>
      <c r="N34" s="218">
        <f t="shared" si="1"/>
        <v>1.4313602966702641</v>
      </c>
    </row>
    <row r="35" spans="1:15" ht="15.75" customHeight="1" x14ac:dyDescent="0.35">
      <c r="A35" s="232" t="s">
        <v>799</v>
      </c>
      <c r="B35" s="232" t="s">
        <v>799</v>
      </c>
      <c r="C35" s="241" t="s">
        <v>660</v>
      </c>
      <c r="D35" s="241" t="s">
        <v>298</v>
      </c>
      <c r="E35" s="255">
        <v>20</v>
      </c>
      <c r="F35" s="129" t="s">
        <v>23</v>
      </c>
      <c r="G35" s="129">
        <v>11414</v>
      </c>
      <c r="H35" s="262">
        <v>714130</v>
      </c>
      <c r="I35" s="261" t="s">
        <v>24</v>
      </c>
      <c r="J35" s="258">
        <v>65133388</v>
      </c>
      <c r="K35" s="258">
        <v>66565720.089999996</v>
      </c>
      <c r="L35" s="258">
        <v>63284202.539999999</v>
      </c>
      <c r="M35" s="218">
        <f t="shared" si="0"/>
        <v>1.0219907505809462</v>
      </c>
      <c r="N35" s="218">
        <f t="shared" si="1"/>
        <v>1.05185366044434</v>
      </c>
    </row>
    <row r="36" spans="1:15" ht="15.75" customHeight="1" x14ac:dyDescent="0.35">
      <c r="A36" s="232" t="s">
        <v>799</v>
      </c>
      <c r="B36" s="232" t="s">
        <v>799</v>
      </c>
      <c r="C36" s="241" t="s">
        <v>660</v>
      </c>
      <c r="D36" s="241">
        <v>1131</v>
      </c>
      <c r="E36" s="255">
        <v>21</v>
      </c>
      <c r="F36" s="129" t="s">
        <v>25</v>
      </c>
      <c r="G36" s="129">
        <v>1131</v>
      </c>
      <c r="H36" s="262">
        <v>714190</v>
      </c>
      <c r="I36" s="261" t="s">
        <v>26</v>
      </c>
      <c r="J36" s="258">
        <v>402680</v>
      </c>
      <c r="K36" s="258">
        <v>304686</v>
      </c>
      <c r="L36" s="258">
        <v>89658</v>
      </c>
      <c r="M36" s="218">
        <f t="shared" si="0"/>
        <v>0.75664547531538695</v>
      </c>
      <c r="N36" s="218">
        <f t="shared" si="1"/>
        <v>3.3983135916482632</v>
      </c>
    </row>
    <row r="37" spans="1:15" ht="15.75" customHeight="1" x14ac:dyDescent="0.35">
      <c r="A37" s="232"/>
      <c r="B37" s="232" t="s">
        <v>799</v>
      </c>
      <c r="C37" s="241"/>
      <c r="D37" s="241" t="s">
        <v>298</v>
      </c>
      <c r="E37" s="255">
        <v>22</v>
      </c>
      <c r="F37" s="129" t="s">
        <v>27</v>
      </c>
      <c r="G37" s="129">
        <v>1142</v>
      </c>
      <c r="H37" s="191">
        <v>715000</v>
      </c>
      <c r="I37" s="257" t="s">
        <v>28</v>
      </c>
      <c r="J37" s="258">
        <v>1028270</v>
      </c>
      <c r="K37" s="258">
        <v>842707.82000000007</v>
      </c>
      <c r="L37" s="258">
        <v>1209965.8</v>
      </c>
      <c r="M37" s="218">
        <f t="shared" si="0"/>
        <v>0.81953944003034229</v>
      </c>
      <c r="N37" s="218">
        <f t="shared" si="1"/>
        <v>0.69647242922072672</v>
      </c>
    </row>
    <row r="38" spans="1:15" ht="15.75" customHeight="1" x14ac:dyDescent="0.35">
      <c r="A38" s="232"/>
      <c r="B38" s="232" t="s">
        <v>797</v>
      </c>
      <c r="C38" s="241"/>
      <c r="D38" s="241">
        <v>1111</v>
      </c>
      <c r="E38" s="255">
        <v>23</v>
      </c>
      <c r="F38" s="129" t="s">
        <v>3</v>
      </c>
      <c r="G38" s="129">
        <v>1111</v>
      </c>
      <c r="H38" s="191">
        <v>716100</v>
      </c>
      <c r="I38" s="257" t="s">
        <v>29</v>
      </c>
      <c r="J38" s="258">
        <v>404409126</v>
      </c>
      <c r="K38" s="258">
        <v>420221482.63</v>
      </c>
      <c r="L38" s="258">
        <v>380582436.32000005</v>
      </c>
      <c r="M38" s="218">
        <f t="shared" si="0"/>
        <v>1.0390999006041224</v>
      </c>
      <c r="N38" s="218">
        <f t="shared" si="1"/>
        <v>1.1041536406495405</v>
      </c>
    </row>
    <row r="39" spans="1:15" ht="15.75" customHeight="1" x14ac:dyDescent="0.35">
      <c r="A39" s="232"/>
      <c r="B39" s="232" t="s">
        <v>799</v>
      </c>
      <c r="C39" s="241"/>
      <c r="D39" s="241" t="s">
        <v>298</v>
      </c>
      <c r="E39" s="255">
        <v>24</v>
      </c>
      <c r="F39" s="129" t="s">
        <v>30</v>
      </c>
      <c r="G39" s="129">
        <v>11411</v>
      </c>
      <c r="H39" s="191">
        <v>717000</v>
      </c>
      <c r="I39" s="257" t="s">
        <v>31</v>
      </c>
      <c r="J39" s="258">
        <v>3383330420.1599998</v>
      </c>
      <c r="K39" s="258">
        <v>3423163923.6499996</v>
      </c>
      <c r="L39" s="258">
        <v>3257523662.8200002</v>
      </c>
      <c r="M39" s="218">
        <f t="shared" si="0"/>
        <v>1.0117734594447669</v>
      </c>
      <c r="N39" s="218">
        <f t="shared" si="1"/>
        <v>1.0508485211390932</v>
      </c>
    </row>
    <row r="40" spans="1:15" ht="15.75" customHeight="1" x14ac:dyDescent="0.35">
      <c r="A40" s="232"/>
      <c r="B40" s="232" t="s">
        <v>797</v>
      </c>
      <c r="C40" s="241"/>
      <c r="D40" s="241">
        <v>116</v>
      </c>
      <c r="E40" s="255">
        <v>25</v>
      </c>
      <c r="F40" s="129" t="s">
        <v>32</v>
      </c>
      <c r="G40" s="129">
        <v>116</v>
      </c>
      <c r="H40" s="191">
        <v>719000</v>
      </c>
      <c r="I40" s="257" t="s">
        <v>33</v>
      </c>
      <c r="J40" s="258">
        <v>828497</v>
      </c>
      <c r="K40" s="258">
        <v>861769.42999999993</v>
      </c>
      <c r="L40" s="258">
        <v>790456.35</v>
      </c>
      <c r="M40" s="218">
        <f t="shared" si="0"/>
        <v>1.0401599885093125</v>
      </c>
      <c r="N40" s="218">
        <f t="shared" si="1"/>
        <v>1.0902176065762517</v>
      </c>
    </row>
    <row r="41" spans="1:15" ht="18" customHeight="1" x14ac:dyDescent="0.35">
      <c r="A41" s="240"/>
      <c r="B41" s="240"/>
      <c r="C41" s="241"/>
      <c r="D41" s="241"/>
      <c r="E41" s="255">
        <v>26</v>
      </c>
      <c r="F41" s="129"/>
      <c r="G41" s="128"/>
      <c r="H41" s="151">
        <v>720000</v>
      </c>
      <c r="I41" s="165" t="s">
        <v>35</v>
      </c>
      <c r="J41" s="216">
        <v>1441767256.6700001</v>
      </c>
      <c r="K41" s="216">
        <v>1012162836.6099999</v>
      </c>
      <c r="L41" s="216">
        <v>1103353866.6800001</v>
      </c>
      <c r="M41" s="218">
        <f t="shared" si="0"/>
        <v>0.70202928518973118</v>
      </c>
      <c r="N41" s="218">
        <f t="shared" si="1"/>
        <v>0.91735105769430558</v>
      </c>
      <c r="O41" s="162"/>
    </row>
    <row r="42" spans="1:15" ht="27" customHeight="1" x14ac:dyDescent="0.35">
      <c r="A42" s="240"/>
      <c r="B42" s="240"/>
      <c r="C42" s="241"/>
      <c r="D42" s="241" t="s">
        <v>36</v>
      </c>
      <c r="E42" s="255">
        <v>27</v>
      </c>
      <c r="F42" s="129"/>
      <c r="G42" s="128"/>
      <c r="H42" s="263">
        <v>721000</v>
      </c>
      <c r="I42" s="192" t="s">
        <v>37</v>
      </c>
      <c r="J42" s="258">
        <v>378540966.11000001</v>
      </c>
      <c r="K42" s="258">
        <v>295890788.38999999</v>
      </c>
      <c r="L42" s="258">
        <v>448100360.13999999</v>
      </c>
      <c r="M42" s="218">
        <f t="shared" si="0"/>
        <v>0.78166120679265461</v>
      </c>
      <c r="N42" s="218">
        <f t="shared" si="1"/>
        <v>0.6603225855421202</v>
      </c>
      <c r="O42" s="162"/>
    </row>
    <row r="43" spans="1:15" ht="13.5" customHeight="1" x14ac:dyDescent="0.35">
      <c r="A43" s="232"/>
      <c r="B43" s="232" t="s">
        <v>801</v>
      </c>
      <c r="C43" s="241"/>
      <c r="D43" s="241" t="s">
        <v>262</v>
      </c>
      <c r="E43" s="255">
        <v>28</v>
      </c>
      <c r="F43" s="129"/>
      <c r="G43" s="128"/>
      <c r="H43" s="191">
        <v>721100</v>
      </c>
      <c r="I43" s="192" t="s">
        <v>38</v>
      </c>
      <c r="J43" s="258">
        <v>323283423</v>
      </c>
      <c r="K43" s="258">
        <v>269944166.13999999</v>
      </c>
      <c r="L43" s="258">
        <v>425419896.10000002</v>
      </c>
      <c r="M43" s="218">
        <f t="shared" si="0"/>
        <v>0.83500775769749258</v>
      </c>
      <c r="N43" s="218">
        <f t="shared" si="1"/>
        <v>0.63453582828327892</v>
      </c>
    </row>
    <row r="44" spans="1:15" ht="13.5" customHeight="1" x14ac:dyDescent="0.35">
      <c r="A44" s="240"/>
      <c r="B44" s="240"/>
      <c r="C44" s="241"/>
      <c r="D44" s="241"/>
      <c r="E44" s="255">
        <v>29</v>
      </c>
      <c r="F44" s="129"/>
      <c r="G44" s="128"/>
      <c r="H44" s="191">
        <v>721110</v>
      </c>
      <c r="I44" s="264" t="s">
        <v>738</v>
      </c>
      <c r="J44" s="258">
        <v>113953722</v>
      </c>
      <c r="K44" s="258">
        <v>50700936.490000002</v>
      </c>
      <c r="L44" s="258">
        <v>209626337.63</v>
      </c>
      <c r="M44" s="218">
        <f t="shared" si="0"/>
        <v>0.44492567333605831</v>
      </c>
      <c r="N44" s="218">
        <f t="shared" si="1"/>
        <v>0.2418633892249239</v>
      </c>
    </row>
    <row r="45" spans="1:15" ht="15.5" x14ac:dyDescent="0.35">
      <c r="A45" s="232" t="s">
        <v>801</v>
      </c>
      <c r="B45" s="232" t="s">
        <v>801</v>
      </c>
      <c r="C45" s="241" t="s">
        <v>262</v>
      </c>
      <c r="D45" s="241">
        <v>1412</v>
      </c>
      <c r="E45" s="255">
        <v>30</v>
      </c>
      <c r="F45" s="129" t="s">
        <v>39</v>
      </c>
      <c r="G45" s="171">
        <v>1412</v>
      </c>
      <c r="H45" s="191">
        <v>721111</v>
      </c>
      <c r="I45" s="265" t="s">
        <v>739</v>
      </c>
      <c r="J45" s="258">
        <v>98247650</v>
      </c>
      <c r="K45" s="258">
        <v>32022378.420000002</v>
      </c>
      <c r="L45" s="258">
        <v>197950883.68000001</v>
      </c>
      <c r="M45" s="218">
        <f t="shared" si="0"/>
        <v>0.32593531163340805</v>
      </c>
      <c r="N45" s="218">
        <f t="shared" si="1"/>
        <v>0.16176931279461312</v>
      </c>
    </row>
    <row r="46" spans="1:15" ht="15" customHeight="1" x14ac:dyDescent="0.35">
      <c r="A46" s="232" t="s">
        <v>801</v>
      </c>
      <c r="B46" s="232" t="s">
        <v>801</v>
      </c>
      <c r="C46" s="241" t="s">
        <v>262</v>
      </c>
      <c r="D46" s="241" t="s">
        <v>628</v>
      </c>
      <c r="E46" s="255">
        <v>31</v>
      </c>
      <c r="F46" s="129" t="s">
        <v>42</v>
      </c>
      <c r="G46" s="171">
        <v>1421</v>
      </c>
      <c r="H46" s="191">
        <v>721120</v>
      </c>
      <c r="I46" s="264" t="s">
        <v>740</v>
      </c>
      <c r="J46" s="258">
        <v>24889571</v>
      </c>
      <c r="K46" s="258">
        <v>25230432.300000001</v>
      </c>
      <c r="L46" s="258">
        <v>25163041.880000003</v>
      </c>
      <c r="M46" s="218">
        <f t="shared" si="0"/>
        <v>1.0136949447622059</v>
      </c>
      <c r="N46" s="218">
        <f t="shared" si="1"/>
        <v>1.0026781507705378</v>
      </c>
    </row>
    <row r="47" spans="1:15" ht="26.25" customHeight="1" x14ac:dyDescent="0.35">
      <c r="A47" s="232" t="s">
        <v>801</v>
      </c>
      <c r="B47" s="232" t="s">
        <v>801</v>
      </c>
      <c r="C47" s="241" t="s">
        <v>262</v>
      </c>
      <c r="D47" s="241" t="s">
        <v>627</v>
      </c>
      <c r="E47" s="255">
        <v>32</v>
      </c>
      <c r="F47" s="129" t="s">
        <v>43</v>
      </c>
      <c r="G47" s="171">
        <v>14412</v>
      </c>
      <c r="H47" s="191">
        <v>721191</v>
      </c>
      <c r="I47" s="264" t="s">
        <v>741</v>
      </c>
      <c r="J47" s="258">
        <v>782300</v>
      </c>
      <c r="K47" s="258">
        <v>379720.08</v>
      </c>
      <c r="L47" s="258">
        <v>2486249</v>
      </c>
      <c r="M47" s="218">
        <f t="shared" si="0"/>
        <v>0.48538933912821169</v>
      </c>
      <c r="N47" s="218">
        <f t="shared" si="1"/>
        <v>0.15272809762819411</v>
      </c>
    </row>
    <row r="48" spans="1:15" ht="24" x14ac:dyDescent="0.35">
      <c r="A48" s="232" t="s">
        <v>801</v>
      </c>
      <c r="B48" s="232" t="s">
        <v>802</v>
      </c>
      <c r="C48" s="241" t="s">
        <v>262</v>
      </c>
      <c r="D48" s="241" t="s">
        <v>531</v>
      </c>
      <c r="E48" s="255">
        <v>33</v>
      </c>
      <c r="F48" s="129" t="s">
        <v>45</v>
      </c>
      <c r="G48" s="171" t="s">
        <v>44</v>
      </c>
      <c r="H48" s="191">
        <v>721192</v>
      </c>
      <c r="I48" s="266" t="s">
        <v>742</v>
      </c>
      <c r="J48" s="258">
        <v>175797190</v>
      </c>
      <c r="K48" s="258">
        <v>193466484.28999999</v>
      </c>
      <c r="L48" s="258">
        <v>186923969.99000001</v>
      </c>
      <c r="M48" s="218">
        <f t="shared" si="0"/>
        <v>1.1005095376666714</v>
      </c>
      <c r="N48" s="218">
        <f t="shared" si="1"/>
        <v>1.0350009380838101</v>
      </c>
    </row>
    <row r="49" spans="1:18" ht="14.25" customHeight="1" x14ac:dyDescent="0.35">
      <c r="A49" s="232"/>
      <c r="B49" s="232" t="s">
        <v>799</v>
      </c>
      <c r="C49" s="241"/>
      <c r="D49" s="241" t="s">
        <v>298</v>
      </c>
      <c r="E49" s="255">
        <v>34</v>
      </c>
      <c r="F49" s="129"/>
      <c r="G49" s="172"/>
      <c r="H49" s="217">
        <v>721200</v>
      </c>
      <c r="I49" s="267" t="s">
        <v>46</v>
      </c>
      <c r="J49" s="258">
        <v>33051406.170000002</v>
      </c>
      <c r="K49" s="258">
        <v>20259896.93</v>
      </c>
      <c r="L49" s="258">
        <v>17896250.73</v>
      </c>
      <c r="M49" s="218">
        <f t="shared" si="0"/>
        <v>0.61298139104258265</v>
      </c>
      <c r="N49" s="218">
        <f t="shared" si="1"/>
        <v>1.1320749376872414</v>
      </c>
    </row>
    <row r="50" spans="1:18" ht="15" customHeight="1" x14ac:dyDescent="0.35">
      <c r="A50" s="232" t="s">
        <v>799</v>
      </c>
      <c r="B50" s="232" t="s">
        <v>801</v>
      </c>
      <c r="C50" s="241" t="s">
        <v>298</v>
      </c>
      <c r="D50" s="241" t="s">
        <v>626</v>
      </c>
      <c r="E50" s="255">
        <v>35</v>
      </c>
      <c r="F50" s="129" t="s">
        <v>40</v>
      </c>
      <c r="G50" s="172">
        <v>1415</v>
      </c>
      <c r="H50" s="217">
        <v>721214</v>
      </c>
      <c r="I50" s="268" t="s">
        <v>679</v>
      </c>
      <c r="J50" s="258">
        <v>264770</v>
      </c>
      <c r="K50" s="258">
        <v>161683</v>
      </c>
      <c r="L50" s="258">
        <v>715944</v>
      </c>
      <c r="M50" s="218">
        <f t="shared" si="0"/>
        <v>0.61065453034709372</v>
      </c>
      <c r="N50" s="218">
        <f t="shared" si="1"/>
        <v>0.22583190864089928</v>
      </c>
    </row>
    <row r="51" spans="1:18" ht="19.5" customHeight="1" x14ac:dyDescent="0.35">
      <c r="A51" s="232"/>
      <c r="B51" s="232" t="s">
        <v>803</v>
      </c>
      <c r="C51" s="241"/>
      <c r="D51" s="241" t="s">
        <v>362</v>
      </c>
      <c r="E51" s="255">
        <v>36</v>
      </c>
      <c r="F51" s="129" t="s">
        <v>47</v>
      </c>
      <c r="G51" s="172">
        <v>1411</v>
      </c>
      <c r="H51" s="217">
        <v>721300</v>
      </c>
      <c r="I51" s="267" t="s">
        <v>48</v>
      </c>
      <c r="J51" s="258">
        <v>1364521</v>
      </c>
      <c r="K51" s="258">
        <v>1122272.6600000001</v>
      </c>
      <c r="L51" s="258">
        <v>1107824.83</v>
      </c>
      <c r="M51" s="218">
        <f t="shared" si="0"/>
        <v>0.82246638930437876</v>
      </c>
      <c r="N51" s="218">
        <f t="shared" si="1"/>
        <v>1.0130416195852914</v>
      </c>
    </row>
    <row r="52" spans="1:18" ht="14.25" customHeight="1" x14ac:dyDescent="0.35">
      <c r="A52" s="232"/>
      <c r="B52" s="232" t="s">
        <v>801</v>
      </c>
      <c r="C52" s="241"/>
      <c r="D52" s="241" t="s">
        <v>265</v>
      </c>
      <c r="E52" s="255">
        <v>37</v>
      </c>
      <c r="F52" s="129" t="s">
        <v>47</v>
      </c>
      <c r="G52" s="172">
        <v>1411</v>
      </c>
      <c r="H52" s="217">
        <v>721400</v>
      </c>
      <c r="I52" s="267" t="s">
        <v>49</v>
      </c>
      <c r="J52" s="258">
        <v>116500</v>
      </c>
      <c r="K52" s="258">
        <v>121257.35</v>
      </c>
      <c r="L52" s="258">
        <v>108708</v>
      </c>
      <c r="M52" s="218">
        <f t="shared" si="0"/>
        <v>1.0408356223175965</v>
      </c>
      <c r="N52" s="218">
        <f t="shared" si="1"/>
        <v>1.1154409059130883</v>
      </c>
    </row>
    <row r="53" spans="1:18" ht="15.75" customHeight="1" x14ac:dyDescent="0.35">
      <c r="A53" s="232"/>
      <c r="B53" s="232"/>
      <c r="C53" s="241"/>
      <c r="D53" s="241">
        <v>4222</v>
      </c>
      <c r="E53" s="255">
        <v>38</v>
      </c>
      <c r="F53" s="129" t="s">
        <v>50</v>
      </c>
      <c r="G53" s="172">
        <v>4222</v>
      </c>
      <c r="H53" s="217">
        <v>721500</v>
      </c>
      <c r="I53" s="267" t="s">
        <v>51</v>
      </c>
      <c r="J53" s="258">
        <v>27085</v>
      </c>
      <c r="K53" s="258">
        <v>54357.68</v>
      </c>
      <c r="L53" s="258">
        <v>23742.089999999997</v>
      </c>
      <c r="M53" s="218">
        <f t="shared" si="0"/>
        <v>2.0069292966586674</v>
      </c>
      <c r="N53" s="218">
        <f t="shared" si="1"/>
        <v>2.2895069473664704</v>
      </c>
    </row>
    <row r="54" spans="1:18" ht="15.75" customHeight="1" x14ac:dyDescent="0.35">
      <c r="A54" s="232" t="s">
        <v>804</v>
      </c>
      <c r="B54" s="232"/>
      <c r="C54" s="241"/>
      <c r="D54" s="241" t="s">
        <v>496</v>
      </c>
      <c r="E54" s="255">
        <v>39</v>
      </c>
      <c r="F54" s="129"/>
      <c r="G54" s="172"/>
      <c r="H54" s="217">
        <v>721600</v>
      </c>
      <c r="I54" s="267" t="s">
        <v>52</v>
      </c>
      <c r="J54" s="258">
        <v>6130077.9399999995</v>
      </c>
      <c r="K54" s="258">
        <v>4376020.12</v>
      </c>
      <c r="L54" s="258">
        <v>3543937.39</v>
      </c>
      <c r="M54" s="218">
        <f t="shared" si="0"/>
        <v>0.71386043747430727</v>
      </c>
      <c r="N54" s="218">
        <f t="shared" si="1"/>
        <v>1.234790471284257</v>
      </c>
    </row>
    <row r="55" spans="1:18" ht="15.75" customHeight="1" x14ac:dyDescent="0.35">
      <c r="A55" s="232" t="s">
        <v>804</v>
      </c>
      <c r="B55" s="232" t="s">
        <v>804</v>
      </c>
      <c r="C55" s="241" t="s">
        <v>496</v>
      </c>
      <c r="D55" s="241" t="s">
        <v>496</v>
      </c>
      <c r="E55" s="255">
        <v>40</v>
      </c>
      <c r="F55" s="129" t="s">
        <v>54</v>
      </c>
      <c r="G55" s="172" t="s">
        <v>53</v>
      </c>
      <c r="H55" s="217">
        <v>721611</v>
      </c>
      <c r="I55" s="266" t="s">
        <v>680</v>
      </c>
      <c r="J55" s="258">
        <v>134266</v>
      </c>
      <c r="K55" s="258">
        <v>168710.7</v>
      </c>
      <c r="L55" s="258">
        <v>138299.40000000002</v>
      </c>
      <c r="M55" s="218">
        <f t="shared" si="0"/>
        <v>1.2565407474714374</v>
      </c>
      <c r="N55" s="218">
        <f t="shared" si="1"/>
        <v>1.2198946633174113</v>
      </c>
    </row>
    <row r="56" spans="1:18" ht="15.75" customHeight="1" x14ac:dyDescent="0.35">
      <c r="A56" s="232" t="s">
        <v>802</v>
      </c>
      <c r="B56" s="232" t="s">
        <v>804</v>
      </c>
      <c r="C56" s="241" t="s">
        <v>496</v>
      </c>
      <c r="D56" s="241" t="s">
        <v>635</v>
      </c>
      <c r="E56" s="255">
        <v>41</v>
      </c>
      <c r="F56" s="129" t="s">
        <v>56</v>
      </c>
      <c r="G56" s="172" t="s">
        <v>55</v>
      </c>
      <c r="H56" s="217">
        <v>721612</v>
      </c>
      <c r="I56" s="266" t="s">
        <v>681</v>
      </c>
      <c r="J56" s="258">
        <v>0</v>
      </c>
      <c r="K56" s="258">
        <v>1010</v>
      </c>
      <c r="L56" s="258">
        <v>300</v>
      </c>
      <c r="M56" s="218" t="str">
        <f t="shared" si="0"/>
        <v/>
      </c>
      <c r="N56" s="218">
        <f t="shared" si="1"/>
        <v>3.3666666666666667</v>
      </c>
      <c r="P56" s="173"/>
      <c r="Q56" s="174"/>
      <c r="R56" s="175"/>
    </row>
    <row r="57" spans="1:18" ht="15.75" customHeight="1" x14ac:dyDescent="0.35">
      <c r="A57" s="232" t="s">
        <v>802</v>
      </c>
      <c r="B57" s="232" t="s">
        <v>804</v>
      </c>
      <c r="C57" s="241" t="s">
        <v>496</v>
      </c>
      <c r="D57" s="241" t="s">
        <v>635</v>
      </c>
      <c r="E57" s="255">
        <v>42</v>
      </c>
      <c r="F57" s="129" t="s">
        <v>56</v>
      </c>
      <c r="G57" s="172" t="s">
        <v>55</v>
      </c>
      <c r="H57" s="217">
        <v>721613</v>
      </c>
      <c r="I57" s="266" t="s">
        <v>682</v>
      </c>
      <c r="J57" s="258">
        <v>639900</v>
      </c>
      <c r="K57" s="258">
        <v>4173574.95</v>
      </c>
      <c r="L57" s="258">
        <v>3380785.99</v>
      </c>
      <c r="M57" s="218">
        <f t="shared" si="0"/>
        <v>6.5222299578059078</v>
      </c>
      <c r="N57" s="218"/>
      <c r="P57" s="173"/>
      <c r="Q57" s="174"/>
      <c r="R57" s="175"/>
    </row>
    <row r="58" spans="1:18" ht="15.75" customHeight="1" x14ac:dyDescent="0.35">
      <c r="A58" s="232" t="s">
        <v>804</v>
      </c>
      <c r="B58" s="232" t="s">
        <v>804</v>
      </c>
      <c r="C58" s="241" t="s">
        <v>496</v>
      </c>
      <c r="D58" s="241" t="s">
        <v>496</v>
      </c>
      <c r="E58" s="255">
        <v>43</v>
      </c>
      <c r="F58" s="129" t="s">
        <v>54</v>
      </c>
      <c r="G58" s="172" t="s">
        <v>743</v>
      </c>
      <c r="H58" s="217">
        <v>721614</v>
      </c>
      <c r="I58" s="266" t="s">
        <v>683</v>
      </c>
      <c r="J58" s="258">
        <v>164522</v>
      </c>
      <c r="K58" s="258">
        <v>20778</v>
      </c>
      <c r="L58" s="258">
        <v>14532</v>
      </c>
      <c r="M58" s="218">
        <f t="shared" si="0"/>
        <v>0.12629314012715626</v>
      </c>
      <c r="N58" s="218">
        <f t="shared" si="1"/>
        <v>1.4298100743187447</v>
      </c>
      <c r="P58" s="173"/>
      <c r="Q58" s="174"/>
      <c r="R58" s="175"/>
    </row>
    <row r="59" spans="1:18" ht="15.75" customHeight="1" x14ac:dyDescent="0.35">
      <c r="A59" s="232" t="s">
        <v>804</v>
      </c>
      <c r="B59" s="232" t="s">
        <v>804</v>
      </c>
      <c r="C59" s="241" t="s">
        <v>496</v>
      </c>
      <c r="D59" s="241" t="s">
        <v>496</v>
      </c>
      <c r="E59" s="255">
        <v>44</v>
      </c>
      <c r="F59" s="129" t="s">
        <v>54</v>
      </c>
      <c r="G59" s="172" t="s">
        <v>743</v>
      </c>
      <c r="H59" s="217">
        <v>721615</v>
      </c>
      <c r="I59" s="266" t="s">
        <v>684</v>
      </c>
      <c r="J59" s="258">
        <v>2366289.94</v>
      </c>
      <c r="K59" s="258">
        <v>12870</v>
      </c>
      <c r="L59" s="258">
        <v>0</v>
      </c>
      <c r="M59" s="218">
        <f t="shared" si="0"/>
        <v>5.4388939336825308E-3</v>
      </c>
      <c r="N59" s="218" t="str">
        <f t="shared" si="1"/>
        <v/>
      </c>
      <c r="P59" s="173"/>
      <c r="Q59" s="174"/>
      <c r="R59" s="175"/>
    </row>
    <row r="60" spans="1:18" x14ac:dyDescent="0.35">
      <c r="A60" s="232"/>
      <c r="B60" s="232" t="s">
        <v>801</v>
      </c>
      <c r="C60" s="241"/>
      <c r="D60" s="241" t="s">
        <v>628</v>
      </c>
      <c r="E60" s="255">
        <v>45</v>
      </c>
      <c r="F60" s="129" t="s">
        <v>57</v>
      </c>
      <c r="G60" s="172">
        <v>1422</v>
      </c>
      <c r="H60" s="217">
        <v>721700</v>
      </c>
      <c r="I60" s="267" t="s">
        <v>58</v>
      </c>
      <c r="J60" s="258">
        <v>14567953</v>
      </c>
      <c r="K60" s="258">
        <v>12817.51</v>
      </c>
      <c r="L60" s="258">
        <v>0</v>
      </c>
      <c r="M60" s="218">
        <f t="shared" si="0"/>
        <v>8.7984289899891907E-4</v>
      </c>
      <c r="N60" s="218" t="str">
        <f t="shared" si="1"/>
        <v/>
      </c>
      <c r="P60" s="173"/>
      <c r="Q60" s="174"/>
      <c r="R60" s="175"/>
    </row>
    <row r="61" spans="1:18" ht="24.75" customHeight="1" x14ac:dyDescent="0.35">
      <c r="A61" s="240"/>
      <c r="B61" s="240"/>
      <c r="C61" s="241"/>
      <c r="D61" s="241" t="s">
        <v>36</v>
      </c>
      <c r="E61" s="255">
        <v>46</v>
      </c>
      <c r="F61" s="129"/>
      <c r="G61" s="176"/>
      <c r="H61" s="217">
        <v>722000</v>
      </c>
      <c r="I61" s="267" t="s">
        <v>59</v>
      </c>
      <c r="J61" s="256">
        <v>1016303472.5599999</v>
      </c>
      <c r="K61" s="256">
        <v>662637952.03999996</v>
      </c>
      <c r="L61" s="256">
        <v>608531637.89999998</v>
      </c>
      <c r="M61" s="218">
        <f t="shared" si="0"/>
        <v>0.65200795818483193</v>
      </c>
      <c r="N61" s="218">
        <f t="shared" si="1"/>
        <v>1.0889129024198596</v>
      </c>
      <c r="O61" s="162"/>
    </row>
    <row r="62" spans="1:18" ht="14.25" customHeight="1" x14ac:dyDescent="0.35">
      <c r="A62" s="232"/>
      <c r="B62" s="232" t="s">
        <v>801</v>
      </c>
      <c r="C62" s="241"/>
      <c r="D62" s="241" t="s">
        <v>628</v>
      </c>
      <c r="E62" s="255">
        <v>47</v>
      </c>
      <c r="F62" s="129" t="s">
        <v>60</v>
      </c>
      <c r="G62" s="172">
        <v>1146</v>
      </c>
      <c r="H62" s="217">
        <v>722100</v>
      </c>
      <c r="I62" s="267" t="s">
        <v>61</v>
      </c>
      <c r="J62" s="258">
        <v>56131217</v>
      </c>
      <c r="K62" s="258">
        <v>49672703.170000002</v>
      </c>
      <c r="L62" s="258">
        <v>43520761.759999998</v>
      </c>
      <c r="M62" s="218">
        <f t="shared" si="0"/>
        <v>0.88493900230240874</v>
      </c>
      <c r="N62" s="218">
        <f t="shared" si="1"/>
        <v>1.1413564735820929</v>
      </c>
    </row>
    <row r="63" spans="1:18" ht="14.25" customHeight="1" x14ac:dyDescent="0.35">
      <c r="A63" s="232"/>
      <c r="B63" s="232" t="s">
        <v>801</v>
      </c>
      <c r="C63" s="241"/>
      <c r="D63" s="241" t="s">
        <v>628</v>
      </c>
      <c r="E63" s="255">
        <v>48</v>
      </c>
      <c r="F63" s="129" t="s">
        <v>57</v>
      </c>
      <c r="G63" s="172">
        <v>1422</v>
      </c>
      <c r="H63" s="217">
        <v>722200</v>
      </c>
      <c r="I63" s="267" t="s">
        <v>62</v>
      </c>
      <c r="J63" s="258">
        <v>28079397</v>
      </c>
      <c r="K63" s="258">
        <v>27417246.59</v>
      </c>
      <c r="L63" s="258">
        <v>26061475.059999999</v>
      </c>
      <c r="M63" s="218">
        <f t="shared" si="0"/>
        <v>0.97641863854839905</v>
      </c>
      <c r="N63" s="218">
        <f t="shared" si="1"/>
        <v>1.052022056575028</v>
      </c>
    </row>
    <row r="64" spans="1:18" ht="14.25" customHeight="1" x14ac:dyDescent="0.35">
      <c r="A64" s="232"/>
      <c r="B64" s="232" t="s">
        <v>801</v>
      </c>
      <c r="C64" s="241"/>
      <c r="D64" s="241" t="s">
        <v>628</v>
      </c>
      <c r="E64" s="255">
        <v>49</v>
      </c>
      <c r="F64" s="129" t="s">
        <v>57</v>
      </c>
      <c r="G64" s="172">
        <v>1422</v>
      </c>
      <c r="H64" s="217">
        <v>722300</v>
      </c>
      <c r="I64" s="267" t="s">
        <v>63</v>
      </c>
      <c r="J64" s="258">
        <v>58305282</v>
      </c>
      <c r="K64" s="258">
        <v>56236019.379999995</v>
      </c>
      <c r="L64" s="258">
        <v>47965448.789999992</v>
      </c>
      <c r="M64" s="218">
        <f t="shared" si="0"/>
        <v>0.96450986001576999</v>
      </c>
      <c r="N64" s="218">
        <f t="shared" si="1"/>
        <v>1.1724276703051359</v>
      </c>
    </row>
    <row r="65" spans="1:16" ht="14.25" customHeight="1" x14ac:dyDescent="0.35">
      <c r="A65" s="232"/>
      <c r="B65" s="232" t="s">
        <v>801</v>
      </c>
      <c r="C65" s="241"/>
      <c r="D65" s="241" t="s">
        <v>628</v>
      </c>
      <c r="E65" s="255">
        <v>50</v>
      </c>
      <c r="F65" s="129" t="s">
        <v>57</v>
      </c>
      <c r="G65" s="172">
        <v>1422</v>
      </c>
      <c r="H65" s="217">
        <v>722400</v>
      </c>
      <c r="I65" s="267" t="s">
        <v>64</v>
      </c>
      <c r="J65" s="258">
        <v>329943379.55000001</v>
      </c>
      <c r="K65" s="258">
        <v>234479353.13</v>
      </c>
      <c r="L65" s="258">
        <v>215722828.69</v>
      </c>
      <c r="M65" s="218">
        <f t="shared" si="0"/>
        <v>0.71066542826165946</v>
      </c>
      <c r="N65" s="218">
        <f t="shared" si="1"/>
        <v>1.0869473321571992</v>
      </c>
    </row>
    <row r="66" spans="1:16" ht="14.25" customHeight="1" x14ac:dyDescent="0.35">
      <c r="A66" s="232"/>
      <c r="B66" s="232" t="s">
        <v>801</v>
      </c>
      <c r="C66" s="241"/>
      <c r="D66" s="241" t="s">
        <v>628</v>
      </c>
      <c r="E66" s="255">
        <v>51</v>
      </c>
      <c r="F66" s="129" t="s">
        <v>57</v>
      </c>
      <c r="G66" s="172">
        <v>1422</v>
      </c>
      <c r="H66" s="217">
        <v>722500</v>
      </c>
      <c r="I66" s="267" t="s">
        <v>65</v>
      </c>
      <c r="J66" s="258">
        <v>207081142</v>
      </c>
      <c r="K66" s="258">
        <v>139432339.86000001</v>
      </c>
      <c r="L66" s="258">
        <v>132913796.95999999</v>
      </c>
      <c r="M66" s="218">
        <f t="shared" si="0"/>
        <v>0.67332224708322308</v>
      </c>
      <c r="N66" s="218">
        <f t="shared" si="1"/>
        <v>1.0490433878881795</v>
      </c>
    </row>
    <row r="67" spans="1:16" ht="26.25" customHeight="1" x14ac:dyDescent="0.35">
      <c r="A67" s="232"/>
      <c r="B67" s="232" t="s">
        <v>801</v>
      </c>
      <c r="C67" s="241"/>
      <c r="D67" s="241" t="s">
        <v>628</v>
      </c>
      <c r="E67" s="255">
        <v>52</v>
      </c>
      <c r="F67" s="129" t="s">
        <v>57</v>
      </c>
      <c r="G67" s="172">
        <v>1422</v>
      </c>
      <c r="H67" s="217">
        <v>722600</v>
      </c>
      <c r="I67" s="267" t="s">
        <v>66</v>
      </c>
      <c r="J67" s="258">
        <v>153159626.05000001</v>
      </c>
      <c r="K67" s="258">
        <v>112677747.31</v>
      </c>
      <c r="L67" s="258">
        <v>113180104.84</v>
      </c>
      <c r="M67" s="218">
        <f t="shared" si="0"/>
        <v>0.73568831562187009</v>
      </c>
      <c r="N67" s="218">
        <f t="shared" si="1"/>
        <v>0.9955614325440838</v>
      </c>
    </row>
    <row r="68" spans="1:16" ht="12.75" customHeight="1" x14ac:dyDescent="0.35">
      <c r="A68" s="232"/>
      <c r="B68" s="232" t="s">
        <v>801</v>
      </c>
      <c r="C68" s="241"/>
      <c r="D68" s="241" t="s">
        <v>627</v>
      </c>
      <c r="E68" s="255">
        <v>53</v>
      </c>
      <c r="F68" s="130" t="s">
        <v>67</v>
      </c>
      <c r="G68" s="177">
        <v>1452</v>
      </c>
      <c r="H68" s="269">
        <v>722700</v>
      </c>
      <c r="I68" s="270" t="s">
        <v>68</v>
      </c>
      <c r="J68" s="258">
        <v>183603428.96000001</v>
      </c>
      <c r="K68" s="258">
        <v>42722542.600000001</v>
      </c>
      <c r="L68" s="258">
        <v>29167221.800000001</v>
      </c>
      <c r="M68" s="218">
        <f t="shared" si="0"/>
        <v>0.23268924138289143</v>
      </c>
      <c r="N68" s="218">
        <f t="shared" si="1"/>
        <v>1.464745010441824</v>
      </c>
    </row>
    <row r="69" spans="1:16" ht="18" customHeight="1" x14ac:dyDescent="0.35">
      <c r="A69" s="232" t="s">
        <v>801</v>
      </c>
      <c r="B69" s="232" t="s">
        <v>802</v>
      </c>
      <c r="C69" s="241" t="s">
        <v>627</v>
      </c>
      <c r="D69" s="241" t="s">
        <v>533</v>
      </c>
      <c r="E69" s="255">
        <v>54</v>
      </c>
      <c r="F69" s="130" t="s">
        <v>45</v>
      </c>
      <c r="G69" s="177" t="s">
        <v>44</v>
      </c>
      <c r="H69" s="269">
        <v>722731</v>
      </c>
      <c r="I69" s="266" t="s">
        <v>685</v>
      </c>
      <c r="J69" s="258">
        <v>11500</v>
      </c>
      <c r="K69" s="258">
        <v>6372</v>
      </c>
      <c r="L69" s="258">
        <v>16648</v>
      </c>
      <c r="M69" s="218">
        <f t="shared" si="0"/>
        <v>0.55408695652173912</v>
      </c>
      <c r="N69" s="218">
        <f t="shared" si="1"/>
        <v>0.38274867851994232</v>
      </c>
    </row>
    <row r="70" spans="1:16" ht="18" customHeight="1" x14ac:dyDescent="0.35">
      <c r="A70" s="232" t="s">
        <v>801</v>
      </c>
      <c r="B70" s="232" t="s">
        <v>801</v>
      </c>
      <c r="C70" s="241" t="s">
        <v>627</v>
      </c>
      <c r="D70" s="241" t="s">
        <v>627</v>
      </c>
      <c r="E70" s="255">
        <v>55</v>
      </c>
      <c r="F70" s="130" t="s">
        <v>69</v>
      </c>
      <c r="G70" s="177">
        <v>14412</v>
      </c>
      <c r="H70" s="269">
        <v>722751</v>
      </c>
      <c r="I70" s="266" t="s">
        <v>686</v>
      </c>
      <c r="J70" s="258">
        <v>2503418.87</v>
      </c>
      <c r="K70" s="258">
        <v>2730591.24</v>
      </c>
      <c r="L70" s="258">
        <v>3619853.98</v>
      </c>
      <c r="M70" s="218">
        <f t="shared" si="0"/>
        <v>1.0907448500617878</v>
      </c>
      <c r="N70" s="218">
        <f t="shared" si="1"/>
        <v>0.75433740009590122</v>
      </c>
    </row>
    <row r="71" spans="1:16" s="167" customFormat="1" ht="15.75" customHeight="1" x14ac:dyDescent="0.35">
      <c r="A71" s="232"/>
      <c r="B71" s="232" t="s">
        <v>801</v>
      </c>
      <c r="C71" s="241"/>
      <c r="D71" s="241">
        <v>143</v>
      </c>
      <c r="E71" s="255">
        <v>56</v>
      </c>
      <c r="F71" s="130" t="s">
        <v>69</v>
      </c>
      <c r="G71" s="177">
        <v>143</v>
      </c>
      <c r="H71" s="217">
        <v>723000</v>
      </c>
      <c r="I71" s="267" t="s">
        <v>70</v>
      </c>
      <c r="J71" s="258">
        <v>46322180</v>
      </c>
      <c r="K71" s="258">
        <v>47470094.759999998</v>
      </c>
      <c r="L71" s="258">
        <v>44355385.630000003</v>
      </c>
      <c r="M71" s="297">
        <f t="shared" si="0"/>
        <v>1.0247811039981278</v>
      </c>
      <c r="N71" s="297">
        <f t="shared" si="1"/>
        <v>1.0702216672397353</v>
      </c>
      <c r="O71" s="178"/>
    </row>
    <row r="72" spans="1:16" ht="15.75" customHeight="1" x14ac:dyDescent="0.35">
      <c r="A72" s="232"/>
      <c r="B72" s="232" t="s">
        <v>801</v>
      </c>
      <c r="C72" s="241"/>
      <c r="D72" s="241" t="s">
        <v>661</v>
      </c>
      <c r="E72" s="255">
        <v>57</v>
      </c>
      <c r="F72" s="129" t="s">
        <v>67</v>
      </c>
      <c r="G72" s="172">
        <v>1452</v>
      </c>
      <c r="H72" s="217">
        <v>777000</v>
      </c>
      <c r="I72" s="267" t="s">
        <v>71</v>
      </c>
      <c r="J72" s="258">
        <v>600638</v>
      </c>
      <c r="K72" s="258">
        <v>6164001.4199999999</v>
      </c>
      <c r="L72" s="258">
        <v>2366484.0099999998</v>
      </c>
      <c r="M72" s="218">
        <f t="shared" si="0"/>
        <v>10.262423323199664</v>
      </c>
      <c r="N72" s="218">
        <f t="shared" si="1"/>
        <v>2.6047086707338454</v>
      </c>
      <c r="O72" s="162"/>
    </row>
    <row r="73" spans="1:16" s="179" customFormat="1" ht="26.25" customHeight="1" x14ac:dyDescent="0.35">
      <c r="A73" s="242"/>
      <c r="B73" s="242"/>
      <c r="C73" s="241"/>
      <c r="D73" s="241" t="s">
        <v>36</v>
      </c>
      <c r="E73" s="255">
        <v>58</v>
      </c>
      <c r="F73" s="129"/>
      <c r="G73" s="128">
        <v>13</v>
      </c>
      <c r="H73" s="151"/>
      <c r="I73" s="271" t="s">
        <v>744</v>
      </c>
      <c r="J73" s="272">
        <v>643984616.40999997</v>
      </c>
      <c r="K73" s="272">
        <v>23949641.609999999</v>
      </c>
      <c r="L73" s="272">
        <v>17287255.979999945</v>
      </c>
      <c r="M73" s="218">
        <f t="shared" si="0"/>
        <v>3.7189772860586771E-2</v>
      </c>
      <c r="N73" s="218">
        <f t="shared" si="1"/>
        <v>1.385392895072991</v>
      </c>
    </row>
    <row r="74" spans="1:16" ht="27" customHeight="1" x14ac:dyDescent="0.35">
      <c r="A74" s="240"/>
      <c r="B74" s="240"/>
      <c r="C74" s="241"/>
      <c r="D74" s="241" t="s">
        <v>36</v>
      </c>
      <c r="E74" s="255">
        <v>59</v>
      </c>
      <c r="F74" s="129" t="s">
        <v>725</v>
      </c>
      <c r="G74" s="172"/>
      <c r="H74" s="191"/>
      <c r="I74" s="267" t="s">
        <v>745</v>
      </c>
      <c r="J74" s="259">
        <v>12068266.98</v>
      </c>
      <c r="K74" s="259">
        <v>8262789.0800000001</v>
      </c>
      <c r="L74" s="259">
        <v>3440074.6999999997</v>
      </c>
      <c r="M74" s="218">
        <f t="shared" si="0"/>
        <v>0.68467072311984933</v>
      </c>
      <c r="N74" s="218">
        <f t="shared" si="1"/>
        <v>2.4019214117646923</v>
      </c>
    </row>
    <row r="75" spans="1:16" ht="12.75" customHeight="1" x14ac:dyDescent="0.35">
      <c r="A75" s="232"/>
      <c r="B75" s="232" t="s">
        <v>801</v>
      </c>
      <c r="C75" s="241"/>
      <c r="D75" s="241" t="s">
        <v>310</v>
      </c>
      <c r="E75" s="255">
        <v>60</v>
      </c>
      <c r="F75" s="129" t="s">
        <v>72</v>
      </c>
      <c r="G75" s="172">
        <v>1311</v>
      </c>
      <c r="H75" s="217">
        <v>731110</v>
      </c>
      <c r="I75" s="267" t="s">
        <v>73</v>
      </c>
      <c r="J75" s="300">
        <v>6129318.9800000004</v>
      </c>
      <c r="K75" s="300">
        <v>3673182.4299999997</v>
      </c>
      <c r="L75" s="300">
        <v>1642978.18</v>
      </c>
      <c r="M75" s="218">
        <f t="shared" si="0"/>
        <v>0.59928067734533197</v>
      </c>
      <c r="N75" s="218">
        <f t="shared" si="1"/>
        <v>2.2356854611422774</v>
      </c>
    </row>
    <row r="76" spans="1:16" ht="12.75" customHeight="1" x14ac:dyDescent="0.35">
      <c r="A76" s="232"/>
      <c r="B76" s="232" t="s">
        <v>801</v>
      </c>
      <c r="C76" s="241"/>
      <c r="D76" s="241" t="s">
        <v>310</v>
      </c>
      <c r="E76" s="255">
        <v>61</v>
      </c>
      <c r="F76" s="129" t="s">
        <v>74</v>
      </c>
      <c r="G76" s="172">
        <v>1321</v>
      </c>
      <c r="H76" s="217">
        <v>731120</v>
      </c>
      <c r="I76" s="273" t="s">
        <v>75</v>
      </c>
      <c r="J76" s="300">
        <v>5938948</v>
      </c>
      <c r="K76" s="300">
        <v>4589606.6500000004</v>
      </c>
      <c r="L76" s="300">
        <v>1797096.52</v>
      </c>
      <c r="M76" s="218">
        <f t="shared" si="0"/>
        <v>0.77279791808246179</v>
      </c>
      <c r="N76" s="218">
        <f t="shared" si="1"/>
        <v>2.5539010280872394</v>
      </c>
    </row>
    <row r="77" spans="1:16" ht="27.65" customHeight="1" x14ac:dyDescent="0.35">
      <c r="A77" s="232"/>
      <c r="B77" s="232" t="s">
        <v>801</v>
      </c>
      <c r="C77" s="241"/>
      <c r="D77" s="241" t="s">
        <v>621</v>
      </c>
      <c r="E77" s="255">
        <v>62</v>
      </c>
      <c r="F77" s="129" t="s">
        <v>77</v>
      </c>
      <c r="G77" s="172">
        <v>133</v>
      </c>
      <c r="H77" s="217">
        <v>732100</v>
      </c>
      <c r="I77" s="318" t="s">
        <v>871</v>
      </c>
      <c r="J77" s="259">
        <v>501357917.01999998</v>
      </c>
      <c r="K77" s="259">
        <v>2899574.7200000286</v>
      </c>
      <c r="L77" s="259">
        <v>3729159.1100000143</v>
      </c>
      <c r="M77" s="218">
        <f t="shared" si="0"/>
        <v>5.7834425698006075E-3</v>
      </c>
      <c r="N77" s="218">
        <f t="shared" si="1"/>
        <v>0.77754116530576711</v>
      </c>
    </row>
    <row r="78" spans="1:16" ht="15.75" customHeight="1" x14ac:dyDescent="0.35">
      <c r="A78" s="240"/>
      <c r="B78" s="240"/>
      <c r="C78" s="241"/>
      <c r="D78" s="241"/>
      <c r="E78" s="255">
        <v>63</v>
      </c>
      <c r="F78" s="129" t="s">
        <v>77</v>
      </c>
      <c r="G78" s="172">
        <v>1331</v>
      </c>
      <c r="H78" s="217">
        <v>732100</v>
      </c>
      <c r="I78" s="273" t="s">
        <v>76</v>
      </c>
      <c r="J78" s="300">
        <v>501357917.01999998</v>
      </c>
      <c r="K78" s="300">
        <v>2899574.7200000286</v>
      </c>
      <c r="L78" s="300">
        <v>3729159.1100000143</v>
      </c>
      <c r="M78" s="218">
        <f t="shared" si="0"/>
        <v>5.7834425698006075E-3</v>
      </c>
      <c r="N78" s="218">
        <f t="shared" si="1"/>
        <v>0.77754116530576711</v>
      </c>
      <c r="O78" s="162"/>
      <c r="P78" s="162"/>
    </row>
    <row r="79" spans="1:16" ht="15.5" x14ac:dyDescent="0.35">
      <c r="A79" s="232" t="s">
        <v>801</v>
      </c>
      <c r="B79" s="232" t="s">
        <v>801</v>
      </c>
      <c r="C79" s="241" t="s">
        <v>621</v>
      </c>
      <c r="D79" s="241" t="s">
        <v>330</v>
      </c>
      <c r="E79" s="255">
        <v>64</v>
      </c>
      <c r="F79" s="129" t="s">
        <v>77</v>
      </c>
      <c r="G79" s="172">
        <v>1331</v>
      </c>
      <c r="H79" s="217">
        <v>732111</v>
      </c>
      <c r="I79" s="274" t="s">
        <v>746</v>
      </c>
      <c r="J79" s="258">
        <v>2430326.63</v>
      </c>
      <c r="K79" s="258">
        <v>1943287.25</v>
      </c>
      <c r="L79" s="258">
        <v>3443758.47</v>
      </c>
      <c r="M79" s="218">
        <f t="shared" si="0"/>
        <v>0.79959920860514133</v>
      </c>
      <c r="N79" s="218">
        <f t="shared" si="1"/>
        <v>0.56429255040060922</v>
      </c>
    </row>
    <row r="80" spans="1:16" ht="15.5" x14ac:dyDescent="0.35">
      <c r="A80" s="232" t="s">
        <v>801</v>
      </c>
      <c r="B80" s="232" t="s">
        <v>801</v>
      </c>
      <c r="C80" s="241" t="s">
        <v>621</v>
      </c>
      <c r="D80" s="241" t="s">
        <v>333</v>
      </c>
      <c r="E80" s="255">
        <v>65</v>
      </c>
      <c r="F80" s="129" t="s">
        <v>77</v>
      </c>
      <c r="G80" s="172">
        <v>1331</v>
      </c>
      <c r="H80" s="217">
        <v>732112</v>
      </c>
      <c r="I80" s="274" t="s">
        <v>747</v>
      </c>
      <c r="J80" s="258">
        <v>95336635</v>
      </c>
      <c r="K80" s="258"/>
      <c r="L80" s="258"/>
      <c r="M80" s="218">
        <f t="shared" ref="M80:M143" si="2">IFERROR(SUM(K80/J80),"")</f>
        <v>0</v>
      </c>
      <c r="N80" s="218" t="str">
        <f t="shared" si="1"/>
        <v/>
      </c>
    </row>
    <row r="81" spans="1:14" ht="15.5" x14ac:dyDescent="0.35">
      <c r="A81" s="232" t="s">
        <v>801</v>
      </c>
      <c r="B81" s="232" t="s">
        <v>801</v>
      </c>
      <c r="C81" s="241" t="s">
        <v>621</v>
      </c>
      <c r="D81" s="241" t="s">
        <v>339</v>
      </c>
      <c r="E81" s="255">
        <v>66</v>
      </c>
      <c r="F81" s="129" t="s">
        <v>77</v>
      </c>
      <c r="G81" s="172">
        <v>1331</v>
      </c>
      <c r="H81" s="217">
        <v>732113</v>
      </c>
      <c r="I81" s="274" t="s">
        <v>748</v>
      </c>
      <c r="J81" s="258">
        <v>467400</v>
      </c>
      <c r="K81" s="258">
        <v>475853</v>
      </c>
      <c r="L81" s="258">
        <v>248900</v>
      </c>
      <c r="M81" s="218">
        <f t="shared" si="2"/>
        <v>1.0180851519041507</v>
      </c>
      <c r="N81" s="218">
        <f t="shared" ref="N81:N144" si="3">IFERROR(SUM(K81/L81),"")</f>
        <v>1.9118240257131378</v>
      </c>
    </row>
    <row r="82" spans="1:14" ht="15.5" x14ac:dyDescent="0.35">
      <c r="A82" s="232" t="s">
        <v>801</v>
      </c>
      <c r="B82" s="232" t="s">
        <v>801</v>
      </c>
      <c r="C82" s="241" t="s">
        <v>621</v>
      </c>
      <c r="D82" s="241" t="s">
        <v>342</v>
      </c>
      <c r="E82" s="255">
        <v>67</v>
      </c>
      <c r="F82" s="129" t="s">
        <v>77</v>
      </c>
      <c r="G82" s="172">
        <v>1331</v>
      </c>
      <c r="H82" s="217">
        <v>732114</v>
      </c>
      <c r="I82" s="274" t="s">
        <v>749</v>
      </c>
      <c r="J82" s="258">
        <v>62491057.909999996</v>
      </c>
      <c r="K82" s="258"/>
      <c r="L82" s="258"/>
      <c r="M82" s="218">
        <f t="shared" si="2"/>
        <v>0</v>
      </c>
      <c r="N82" s="218" t="str">
        <f t="shared" si="3"/>
        <v/>
      </c>
    </row>
    <row r="83" spans="1:14" x14ac:dyDescent="0.35">
      <c r="A83" s="232" t="s">
        <v>801</v>
      </c>
      <c r="B83" s="232" t="s">
        <v>801</v>
      </c>
      <c r="C83" s="241" t="s">
        <v>621</v>
      </c>
      <c r="D83" s="241" t="s">
        <v>353</v>
      </c>
      <c r="E83" s="255">
        <v>68</v>
      </c>
      <c r="F83" s="129" t="s">
        <v>77</v>
      </c>
      <c r="G83" s="172">
        <v>1331</v>
      </c>
      <c r="H83" s="217">
        <v>732115</v>
      </c>
      <c r="I83" s="275" t="s">
        <v>750</v>
      </c>
      <c r="J83" s="258">
        <v>1233719</v>
      </c>
      <c r="K83" s="258"/>
      <c r="L83" s="258"/>
      <c r="M83" s="218">
        <f t="shared" si="2"/>
        <v>0</v>
      </c>
      <c r="N83" s="218" t="str">
        <f t="shared" si="3"/>
        <v/>
      </c>
    </row>
    <row r="84" spans="1:14" ht="15.5" x14ac:dyDescent="0.35">
      <c r="A84" s="232" t="s">
        <v>801</v>
      </c>
      <c r="B84" s="232" t="s">
        <v>801</v>
      </c>
      <c r="C84" s="241" t="s">
        <v>621</v>
      </c>
      <c r="D84" s="241" t="s">
        <v>353</v>
      </c>
      <c r="E84" s="255">
        <v>69</v>
      </c>
      <c r="F84" s="129" t="s">
        <v>77</v>
      </c>
      <c r="G84" s="172">
        <v>1331</v>
      </c>
      <c r="H84" s="217">
        <v>732116</v>
      </c>
      <c r="I84" s="275" t="s">
        <v>751</v>
      </c>
      <c r="J84" s="258">
        <v>3800141.48</v>
      </c>
      <c r="K84" s="258"/>
      <c r="L84" s="258"/>
      <c r="M84" s="218">
        <f t="shared" si="2"/>
        <v>0</v>
      </c>
      <c r="N84" s="218" t="str">
        <f t="shared" si="3"/>
        <v/>
      </c>
    </row>
    <row r="85" spans="1:14" ht="14.25" customHeight="1" x14ac:dyDescent="0.35">
      <c r="A85" s="232" t="s">
        <v>801</v>
      </c>
      <c r="B85" s="232" t="s">
        <v>801</v>
      </c>
      <c r="C85" s="241" t="s">
        <v>621</v>
      </c>
      <c r="D85" s="241" t="s">
        <v>621</v>
      </c>
      <c r="E85" s="255">
        <v>70</v>
      </c>
      <c r="F85" s="129" t="s">
        <v>77</v>
      </c>
      <c r="G85" s="172">
        <v>1331</v>
      </c>
      <c r="H85" s="217">
        <v>732120</v>
      </c>
      <c r="I85" s="276" t="s">
        <v>752</v>
      </c>
      <c r="J85" s="258">
        <v>2305306</v>
      </c>
      <c r="K85" s="258"/>
      <c r="L85" s="258"/>
      <c r="M85" s="218">
        <f t="shared" si="2"/>
        <v>0</v>
      </c>
      <c r="N85" s="218" t="str">
        <f t="shared" si="3"/>
        <v/>
      </c>
    </row>
    <row r="86" spans="1:14" ht="14.25" customHeight="1" x14ac:dyDescent="0.35">
      <c r="A86" s="232" t="s">
        <v>801</v>
      </c>
      <c r="B86" s="232" t="s">
        <v>801</v>
      </c>
      <c r="C86" s="241" t="s">
        <v>621</v>
      </c>
      <c r="D86" s="241" t="s">
        <v>621</v>
      </c>
      <c r="E86" s="255">
        <v>71</v>
      </c>
      <c r="F86" s="129" t="s">
        <v>77</v>
      </c>
      <c r="G86" s="172">
        <v>1331</v>
      </c>
      <c r="H86" s="217">
        <v>732130</v>
      </c>
      <c r="I86" s="274" t="s">
        <v>753</v>
      </c>
      <c r="J86" s="258">
        <v>32994096</v>
      </c>
      <c r="K86" s="258"/>
      <c r="L86" s="258"/>
      <c r="M86" s="218">
        <f t="shared" si="2"/>
        <v>0</v>
      </c>
      <c r="N86" s="218" t="str">
        <f t="shared" si="3"/>
        <v/>
      </c>
    </row>
    <row r="87" spans="1:14" ht="14.25" customHeight="1" x14ac:dyDescent="0.35">
      <c r="A87" s="232" t="s">
        <v>801</v>
      </c>
      <c r="B87" s="232" t="s">
        <v>801</v>
      </c>
      <c r="C87" s="241" t="s">
        <v>621</v>
      </c>
      <c r="D87" s="241" t="s">
        <v>624</v>
      </c>
      <c r="E87" s="255">
        <v>72</v>
      </c>
      <c r="F87" s="129" t="s">
        <v>77</v>
      </c>
      <c r="G87" s="172">
        <v>1331</v>
      </c>
      <c r="H87" s="217">
        <v>732131</v>
      </c>
      <c r="I87" s="274" t="s">
        <v>754</v>
      </c>
      <c r="J87" s="258">
        <v>32379234</v>
      </c>
      <c r="K87" s="258"/>
      <c r="L87" s="258"/>
      <c r="M87" s="218">
        <f t="shared" si="2"/>
        <v>0</v>
      </c>
      <c r="N87" s="218" t="str">
        <f t="shared" si="3"/>
        <v/>
      </c>
    </row>
    <row r="88" spans="1:14" ht="14.25" customHeight="1" x14ac:dyDescent="0.35">
      <c r="A88" s="232" t="s">
        <v>801</v>
      </c>
      <c r="B88" s="232" t="s">
        <v>801</v>
      </c>
      <c r="C88" s="241" t="s">
        <v>621</v>
      </c>
      <c r="D88" s="241" t="s">
        <v>623</v>
      </c>
      <c r="E88" s="255">
        <v>73</v>
      </c>
      <c r="F88" s="129" t="s">
        <v>77</v>
      </c>
      <c r="G88" s="172">
        <v>1331</v>
      </c>
      <c r="H88" s="277">
        <v>732132</v>
      </c>
      <c r="I88" s="278" t="s">
        <v>80</v>
      </c>
      <c r="J88" s="258">
        <v>1018600</v>
      </c>
      <c r="K88" s="258"/>
      <c r="L88" s="258"/>
      <c r="M88" s="218">
        <f t="shared" si="2"/>
        <v>0</v>
      </c>
      <c r="N88" s="218" t="str">
        <f t="shared" si="3"/>
        <v/>
      </c>
    </row>
    <row r="89" spans="1:14" ht="14.25" customHeight="1" x14ac:dyDescent="0.35">
      <c r="A89" s="232" t="s">
        <v>801</v>
      </c>
      <c r="B89" s="232" t="s">
        <v>801</v>
      </c>
      <c r="C89" s="241" t="s">
        <v>621</v>
      </c>
      <c r="D89" s="241" t="s">
        <v>624</v>
      </c>
      <c r="E89" s="255">
        <v>74</v>
      </c>
      <c r="F89" s="129" t="s">
        <v>77</v>
      </c>
      <c r="G89" s="172">
        <v>1331</v>
      </c>
      <c r="H89" s="277">
        <v>732133</v>
      </c>
      <c r="I89" s="278" t="s">
        <v>81</v>
      </c>
      <c r="J89" s="258">
        <v>881353</v>
      </c>
      <c r="K89" s="258"/>
      <c r="L89" s="258"/>
      <c r="M89" s="218">
        <f t="shared" si="2"/>
        <v>0</v>
      </c>
      <c r="N89" s="218" t="str">
        <f t="shared" si="3"/>
        <v/>
      </c>
    </row>
    <row r="90" spans="1:14" ht="14.25" customHeight="1" x14ac:dyDescent="0.35">
      <c r="A90" s="232" t="s">
        <v>801</v>
      </c>
      <c r="B90" s="232" t="s">
        <v>801</v>
      </c>
      <c r="C90" s="241" t="s">
        <v>621</v>
      </c>
      <c r="D90" s="241" t="s">
        <v>623</v>
      </c>
      <c r="E90" s="255">
        <v>75</v>
      </c>
      <c r="F90" s="129" t="s">
        <v>77</v>
      </c>
      <c r="G90" s="172">
        <v>1331</v>
      </c>
      <c r="H90" s="277">
        <v>732134</v>
      </c>
      <c r="I90" s="278" t="s">
        <v>82</v>
      </c>
      <c r="J90" s="258">
        <v>4936609</v>
      </c>
      <c r="K90" s="258"/>
      <c r="L90" s="258"/>
      <c r="M90" s="218">
        <f t="shared" si="2"/>
        <v>0</v>
      </c>
      <c r="N90" s="218" t="str">
        <f t="shared" si="3"/>
        <v/>
      </c>
    </row>
    <row r="91" spans="1:14" ht="14.25" customHeight="1" x14ac:dyDescent="0.35">
      <c r="A91" s="232" t="s">
        <v>801</v>
      </c>
      <c r="B91" s="232" t="s">
        <v>801</v>
      </c>
      <c r="C91" s="241" t="s">
        <v>621</v>
      </c>
      <c r="D91" s="241" t="s">
        <v>622</v>
      </c>
      <c r="E91" s="255">
        <v>76</v>
      </c>
      <c r="F91" s="129" t="s">
        <v>77</v>
      </c>
      <c r="G91" s="172">
        <v>1331</v>
      </c>
      <c r="H91" s="277">
        <v>732140</v>
      </c>
      <c r="I91" s="278" t="s">
        <v>83</v>
      </c>
      <c r="J91" s="258">
        <v>289037852</v>
      </c>
      <c r="K91" s="258"/>
      <c r="L91" s="258"/>
      <c r="M91" s="218">
        <f t="shared" si="2"/>
        <v>0</v>
      </c>
      <c r="N91" s="218" t="str">
        <f t="shared" si="3"/>
        <v/>
      </c>
    </row>
    <row r="92" spans="1:14" ht="14.25" customHeight="1" x14ac:dyDescent="0.35">
      <c r="A92" s="232" t="s">
        <v>801</v>
      </c>
      <c r="B92" s="232" t="s">
        <v>801</v>
      </c>
      <c r="C92" s="241" t="s">
        <v>621</v>
      </c>
      <c r="D92" s="241" t="s">
        <v>620</v>
      </c>
      <c r="E92" s="255">
        <v>77</v>
      </c>
      <c r="F92" s="129"/>
      <c r="G92" s="176"/>
      <c r="H92" s="279" t="s">
        <v>84</v>
      </c>
      <c r="I92" s="274" t="s">
        <v>755</v>
      </c>
      <c r="J92" s="258">
        <v>0</v>
      </c>
      <c r="K92" s="258">
        <v>0</v>
      </c>
      <c r="L92" s="258">
        <v>0</v>
      </c>
      <c r="M92" s="218" t="str">
        <f t="shared" si="2"/>
        <v/>
      </c>
      <c r="N92" s="218" t="str">
        <f t="shared" si="3"/>
        <v/>
      </c>
    </row>
    <row r="93" spans="1:14" ht="14.25" customHeight="1" x14ac:dyDescent="0.35">
      <c r="A93" s="232"/>
      <c r="B93" s="232" t="s">
        <v>801</v>
      </c>
      <c r="C93" s="241"/>
      <c r="D93" s="241" t="s">
        <v>627</v>
      </c>
      <c r="E93" s="255">
        <v>78</v>
      </c>
      <c r="F93" s="129" t="s">
        <v>726</v>
      </c>
      <c r="G93" s="180">
        <v>14412</v>
      </c>
      <c r="H93" s="217">
        <v>733100</v>
      </c>
      <c r="I93" s="280" t="s">
        <v>85</v>
      </c>
      <c r="J93" s="258">
        <v>6702282.1500000004</v>
      </c>
      <c r="K93" s="258">
        <v>4912582.3599999994</v>
      </c>
      <c r="L93" s="258">
        <v>4250719.8</v>
      </c>
      <c r="M93" s="218">
        <f t="shared" si="2"/>
        <v>0.73297158341804503</v>
      </c>
      <c r="N93" s="218">
        <f t="shared" si="3"/>
        <v>1.1557059959586138</v>
      </c>
    </row>
    <row r="94" spans="1:14" ht="14.25" customHeight="1" x14ac:dyDescent="0.35">
      <c r="A94" s="232" t="s">
        <v>801</v>
      </c>
      <c r="B94" s="232" t="s">
        <v>801</v>
      </c>
      <c r="C94" s="241" t="s">
        <v>627</v>
      </c>
      <c r="D94" s="241" t="s">
        <v>627</v>
      </c>
      <c r="E94" s="255">
        <v>79</v>
      </c>
      <c r="F94" s="129" t="s">
        <v>69</v>
      </c>
      <c r="G94" s="180">
        <v>14412</v>
      </c>
      <c r="H94" s="217">
        <v>733110</v>
      </c>
      <c r="I94" s="281" t="s">
        <v>756</v>
      </c>
      <c r="J94" s="258">
        <v>5260764</v>
      </c>
      <c r="K94" s="258">
        <v>3080137.7</v>
      </c>
      <c r="L94" s="258">
        <v>2515298.2199999997</v>
      </c>
      <c r="M94" s="218">
        <f t="shared" si="2"/>
        <v>0.58549246839432456</v>
      </c>
      <c r="N94" s="218">
        <f t="shared" si="3"/>
        <v>1.2245616346836203</v>
      </c>
    </row>
    <row r="95" spans="1:14" ht="14.25" customHeight="1" x14ac:dyDescent="0.35">
      <c r="A95" s="232" t="s">
        <v>801</v>
      </c>
      <c r="B95" s="232" t="s">
        <v>801</v>
      </c>
      <c r="C95" s="241" t="s">
        <v>627</v>
      </c>
      <c r="D95" s="241" t="s">
        <v>627</v>
      </c>
      <c r="E95" s="255">
        <v>80</v>
      </c>
      <c r="F95" s="129" t="s">
        <v>69</v>
      </c>
      <c r="G95" s="180">
        <v>14412</v>
      </c>
      <c r="H95" s="217">
        <v>733120</v>
      </c>
      <c r="I95" s="282" t="s">
        <v>757</v>
      </c>
      <c r="J95" s="258">
        <v>1109518.1499999999</v>
      </c>
      <c r="K95" s="258">
        <v>1692360.6600000001</v>
      </c>
      <c r="L95" s="258">
        <v>1721687.49</v>
      </c>
      <c r="M95" s="218">
        <f t="shared" si="2"/>
        <v>1.525311379538947</v>
      </c>
      <c r="N95" s="218">
        <f t="shared" si="3"/>
        <v>0.98296622925453225</v>
      </c>
    </row>
    <row r="96" spans="1:14" ht="18.75" customHeight="1" x14ac:dyDescent="0.35">
      <c r="A96" s="240"/>
      <c r="B96" s="240"/>
      <c r="C96" s="241"/>
      <c r="D96" s="241" t="s">
        <v>36</v>
      </c>
      <c r="E96" s="255">
        <v>81</v>
      </c>
      <c r="F96" s="129" t="s">
        <v>727</v>
      </c>
      <c r="G96" s="172">
        <v>1332</v>
      </c>
      <c r="H96" s="181">
        <v>741000</v>
      </c>
      <c r="I96" s="182" t="s">
        <v>869</v>
      </c>
      <c r="J96" s="301">
        <v>121239150.26000001</v>
      </c>
      <c r="K96" s="301">
        <v>7782571.3299999982</v>
      </c>
      <c r="L96" s="301">
        <v>5777590.2299999967</v>
      </c>
      <c r="M96" s="218">
        <f t="shared" si="2"/>
        <v>6.4191899343653464E-2</v>
      </c>
      <c r="N96" s="218">
        <f t="shared" si="3"/>
        <v>1.3470272241858181</v>
      </c>
    </row>
    <row r="97" spans="1:16" ht="28.5" customHeight="1" x14ac:dyDescent="0.35">
      <c r="A97" s="240"/>
      <c r="B97" s="240"/>
      <c r="C97" s="241"/>
      <c r="D97" s="241" t="s">
        <v>36</v>
      </c>
      <c r="E97" s="255">
        <v>82</v>
      </c>
      <c r="F97" s="129" t="s">
        <v>727</v>
      </c>
      <c r="G97" s="172">
        <v>1332</v>
      </c>
      <c r="H97" s="217">
        <v>741100</v>
      </c>
      <c r="I97" s="257" t="s">
        <v>86</v>
      </c>
      <c r="J97" s="259">
        <v>7527001.2999999998</v>
      </c>
      <c r="K97" s="259">
        <v>3396550.0399999996</v>
      </c>
      <c r="L97" s="259">
        <v>2559783.7399999998</v>
      </c>
      <c r="M97" s="218">
        <f t="shared" si="2"/>
        <v>0.45124876489658633</v>
      </c>
      <c r="N97" s="218">
        <f t="shared" si="3"/>
        <v>1.3268894504345903</v>
      </c>
    </row>
    <row r="98" spans="1:16" ht="19.5" customHeight="1" x14ac:dyDescent="0.35">
      <c r="A98" s="232"/>
      <c r="B98" s="232" t="s">
        <v>801</v>
      </c>
      <c r="C98" s="241"/>
      <c r="D98" s="241" t="s">
        <v>310</v>
      </c>
      <c r="E98" s="255">
        <v>83</v>
      </c>
      <c r="F98" s="129" t="s">
        <v>87</v>
      </c>
      <c r="G98" s="172">
        <v>1312</v>
      </c>
      <c r="H98" s="217">
        <v>741110</v>
      </c>
      <c r="I98" s="283" t="s">
        <v>88</v>
      </c>
      <c r="J98" s="300">
        <v>4416649.3</v>
      </c>
      <c r="K98" s="300">
        <v>1939472.3699999999</v>
      </c>
      <c r="L98" s="300">
        <v>1265067.32</v>
      </c>
      <c r="M98" s="218">
        <f t="shared" si="2"/>
        <v>0.43912754630529527</v>
      </c>
      <c r="N98" s="218">
        <f t="shared" si="3"/>
        <v>1.5330981516461906</v>
      </c>
    </row>
    <row r="99" spans="1:16" ht="15.75" customHeight="1" x14ac:dyDescent="0.35">
      <c r="A99" s="232"/>
      <c r="B99" s="232" t="s">
        <v>801</v>
      </c>
      <c r="C99" s="241"/>
      <c r="D99" s="241" t="s">
        <v>310</v>
      </c>
      <c r="E99" s="255">
        <v>84</v>
      </c>
      <c r="F99" s="129" t="s">
        <v>89</v>
      </c>
      <c r="G99" s="172">
        <v>1322</v>
      </c>
      <c r="H99" s="217">
        <v>741120</v>
      </c>
      <c r="I99" s="283" t="s">
        <v>90</v>
      </c>
      <c r="J99" s="300">
        <v>3110352</v>
      </c>
      <c r="K99" s="300">
        <v>1457077.6700000002</v>
      </c>
      <c r="L99" s="300">
        <v>1294716.42</v>
      </c>
      <c r="M99" s="218">
        <f t="shared" si="2"/>
        <v>0.4684606983389662</v>
      </c>
      <c r="N99" s="218">
        <f t="shared" si="3"/>
        <v>1.1254029434491919</v>
      </c>
    </row>
    <row r="100" spans="1:16" ht="15.75" customHeight="1" x14ac:dyDescent="0.35">
      <c r="A100" s="240"/>
      <c r="B100" s="240"/>
      <c r="C100" s="241"/>
      <c r="D100" s="241"/>
      <c r="E100" s="255">
        <v>85</v>
      </c>
      <c r="F100" s="129" t="s">
        <v>93</v>
      </c>
      <c r="G100" s="172">
        <v>1332</v>
      </c>
      <c r="H100" s="217">
        <v>742100</v>
      </c>
      <c r="I100" s="283" t="s">
        <v>91</v>
      </c>
      <c r="J100" s="259">
        <v>108836424.96000001</v>
      </c>
      <c r="K100" s="259">
        <v>2359935.3800000027</v>
      </c>
      <c r="L100" s="259">
        <v>1089337.2700000033</v>
      </c>
      <c r="M100" s="218">
        <f t="shared" si="2"/>
        <v>2.1683323215250183E-2</v>
      </c>
      <c r="N100" s="218">
        <f t="shared" si="3"/>
        <v>2.166395518625738</v>
      </c>
    </row>
    <row r="101" spans="1:16" ht="15.75" customHeight="1" x14ac:dyDescent="0.35">
      <c r="A101" s="232"/>
      <c r="B101" s="232" t="s">
        <v>801</v>
      </c>
      <c r="C101" s="241"/>
      <c r="D101" s="241" t="s">
        <v>621</v>
      </c>
      <c r="E101" s="255">
        <v>86</v>
      </c>
      <c r="F101" s="129" t="s">
        <v>93</v>
      </c>
      <c r="G101" s="172">
        <v>1332</v>
      </c>
      <c r="H101" s="217">
        <v>742110</v>
      </c>
      <c r="I101" s="283" t="s">
        <v>92</v>
      </c>
      <c r="J101" s="300">
        <v>108836424.96000001</v>
      </c>
      <c r="K101" s="300">
        <v>2359935.3800000027</v>
      </c>
      <c r="L101" s="300">
        <v>1089337.2700000033</v>
      </c>
      <c r="M101" s="218">
        <f t="shared" si="2"/>
        <v>2.1683323215250183E-2</v>
      </c>
      <c r="N101" s="218">
        <f t="shared" si="3"/>
        <v>2.166395518625738</v>
      </c>
      <c r="O101" s="162"/>
      <c r="P101" s="162"/>
    </row>
    <row r="102" spans="1:16" ht="15.75" customHeight="1" x14ac:dyDescent="0.35">
      <c r="A102" s="232" t="s">
        <v>801</v>
      </c>
      <c r="B102" s="232" t="s">
        <v>801</v>
      </c>
      <c r="C102" s="241" t="s">
        <v>621</v>
      </c>
      <c r="D102" s="241" t="s">
        <v>330</v>
      </c>
      <c r="E102" s="255">
        <v>87</v>
      </c>
      <c r="F102" s="129" t="s">
        <v>93</v>
      </c>
      <c r="G102" s="172">
        <v>1332</v>
      </c>
      <c r="H102" s="277">
        <v>742111</v>
      </c>
      <c r="I102" s="261" t="s">
        <v>94</v>
      </c>
      <c r="J102" s="258">
        <v>1617156</v>
      </c>
      <c r="K102" s="258">
        <v>1659652</v>
      </c>
      <c r="L102" s="258">
        <v>917052</v>
      </c>
      <c r="M102" s="218">
        <f t="shared" si="2"/>
        <v>1.0262782316610148</v>
      </c>
      <c r="N102" s="218">
        <f t="shared" si="3"/>
        <v>1.8097686935964372</v>
      </c>
    </row>
    <row r="103" spans="1:16" ht="15.75" customHeight="1" x14ac:dyDescent="0.35">
      <c r="A103" s="232" t="s">
        <v>801</v>
      </c>
      <c r="B103" s="232" t="s">
        <v>801</v>
      </c>
      <c r="C103" s="241" t="s">
        <v>621</v>
      </c>
      <c r="D103" s="241" t="s">
        <v>333</v>
      </c>
      <c r="E103" s="255">
        <v>88</v>
      </c>
      <c r="F103" s="129" t="s">
        <v>93</v>
      </c>
      <c r="G103" s="172">
        <v>1332</v>
      </c>
      <c r="H103" s="277">
        <v>742112</v>
      </c>
      <c r="I103" s="261" t="s">
        <v>95</v>
      </c>
      <c r="J103" s="258">
        <v>21564173</v>
      </c>
      <c r="K103" s="258"/>
      <c r="L103" s="258"/>
      <c r="M103" s="218">
        <f t="shared" si="2"/>
        <v>0</v>
      </c>
      <c r="N103" s="218" t="str">
        <f t="shared" si="3"/>
        <v/>
      </c>
    </row>
    <row r="104" spans="1:16" ht="15.75" customHeight="1" x14ac:dyDescent="0.35">
      <c r="A104" s="232" t="s">
        <v>801</v>
      </c>
      <c r="B104" s="232" t="s">
        <v>801</v>
      </c>
      <c r="C104" s="241" t="s">
        <v>621</v>
      </c>
      <c r="D104" s="241" t="s">
        <v>339</v>
      </c>
      <c r="E104" s="255">
        <v>89</v>
      </c>
      <c r="F104" s="129" t="s">
        <v>93</v>
      </c>
      <c r="G104" s="172">
        <v>1332</v>
      </c>
      <c r="H104" s="277">
        <v>742113</v>
      </c>
      <c r="I104" s="261" t="s">
        <v>96</v>
      </c>
      <c r="J104" s="258">
        <v>671625</v>
      </c>
      <c r="K104" s="258">
        <v>95000</v>
      </c>
      <c r="L104" s="258">
        <v>45000</v>
      </c>
      <c r="M104" s="218">
        <f t="shared" si="2"/>
        <v>0.14144798064396055</v>
      </c>
      <c r="N104" s="218">
        <f t="shared" si="3"/>
        <v>2.1111111111111112</v>
      </c>
    </row>
    <row r="105" spans="1:16" ht="15.75" customHeight="1" x14ac:dyDescent="0.35">
      <c r="A105" s="232" t="s">
        <v>801</v>
      </c>
      <c r="B105" s="232" t="s">
        <v>801</v>
      </c>
      <c r="C105" s="241" t="s">
        <v>621</v>
      </c>
      <c r="D105" s="241" t="s">
        <v>342</v>
      </c>
      <c r="E105" s="255">
        <v>90</v>
      </c>
      <c r="F105" s="129" t="s">
        <v>93</v>
      </c>
      <c r="G105" s="172">
        <v>1332</v>
      </c>
      <c r="H105" s="277">
        <v>742114</v>
      </c>
      <c r="I105" s="261" t="s">
        <v>97</v>
      </c>
      <c r="J105" s="258">
        <v>66485721.960000001</v>
      </c>
      <c r="K105" s="258"/>
      <c r="L105" s="258"/>
      <c r="M105" s="218">
        <f t="shared" si="2"/>
        <v>0</v>
      </c>
      <c r="N105" s="218" t="str">
        <f t="shared" si="3"/>
        <v/>
      </c>
    </row>
    <row r="106" spans="1:16" ht="15.75" customHeight="1" x14ac:dyDescent="0.35">
      <c r="A106" s="232" t="s">
        <v>801</v>
      </c>
      <c r="B106" s="232" t="s">
        <v>801</v>
      </c>
      <c r="C106" s="241" t="s">
        <v>621</v>
      </c>
      <c r="D106" s="241" t="s">
        <v>353</v>
      </c>
      <c r="E106" s="255">
        <v>91</v>
      </c>
      <c r="F106" s="129" t="s">
        <v>93</v>
      </c>
      <c r="G106" s="172">
        <v>1332</v>
      </c>
      <c r="H106" s="277">
        <v>742115</v>
      </c>
      <c r="I106" s="261" t="s">
        <v>98</v>
      </c>
      <c r="J106" s="258">
        <v>175350</v>
      </c>
      <c r="K106" s="258"/>
      <c r="L106" s="258"/>
      <c r="M106" s="218">
        <f t="shared" si="2"/>
        <v>0</v>
      </c>
      <c r="N106" s="218" t="str">
        <f t="shared" si="3"/>
        <v/>
      </c>
    </row>
    <row r="107" spans="1:16" ht="15.75" customHeight="1" x14ac:dyDescent="0.35">
      <c r="A107" s="232" t="s">
        <v>801</v>
      </c>
      <c r="B107" s="232" t="s">
        <v>801</v>
      </c>
      <c r="C107" s="241" t="s">
        <v>621</v>
      </c>
      <c r="D107" s="241" t="s">
        <v>353</v>
      </c>
      <c r="E107" s="255">
        <v>92</v>
      </c>
      <c r="F107" s="129" t="s">
        <v>93</v>
      </c>
      <c r="G107" s="172">
        <v>1332</v>
      </c>
      <c r="H107" s="277">
        <v>742116</v>
      </c>
      <c r="I107" s="261" t="s">
        <v>99</v>
      </c>
      <c r="J107" s="258">
        <v>5079300</v>
      </c>
      <c r="K107" s="258"/>
      <c r="L107" s="258"/>
      <c r="M107" s="218">
        <f t="shared" si="2"/>
        <v>0</v>
      </c>
      <c r="N107" s="218" t="str">
        <f t="shared" si="3"/>
        <v/>
      </c>
    </row>
    <row r="108" spans="1:16" ht="15.75" customHeight="1" x14ac:dyDescent="0.35">
      <c r="A108" s="232"/>
      <c r="B108" s="232" t="s">
        <v>801</v>
      </c>
      <c r="C108" s="241"/>
      <c r="D108" s="241" t="s">
        <v>621</v>
      </c>
      <c r="E108" s="255">
        <v>93</v>
      </c>
      <c r="F108" s="129" t="s">
        <v>100</v>
      </c>
      <c r="G108" s="172">
        <v>1442</v>
      </c>
      <c r="H108" s="217">
        <v>742200</v>
      </c>
      <c r="I108" s="283" t="s">
        <v>101</v>
      </c>
      <c r="J108" s="258">
        <v>4875724</v>
      </c>
      <c r="K108" s="258">
        <v>2026085.91</v>
      </c>
      <c r="L108" s="258">
        <v>2128469.2200000002</v>
      </c>
      <c r="M108" s="218">
        <f t="shared" si="2"/>
        <v>0.41554565229697166</v>
      </c>
      <c r="N108" s="218">
        <f t="shared" si="3"/>
        <v>0.95189814866103617</v>
      </c>
    </row>
    <row r="109" spans="1:16" s="136" customFormat="1" ht="26.25" customHeight="1" x14ac:dyDescent="0.35">
      <c r="A109" s="232"/>
      <c r="B109" s="232"/>
      <c r="C109" s="241"/>
      <c r="D109" s="241"/>
      <c r="E109" s="245">
        <v>94</v>
      </c>
      <c r="F109" s="245"/>
      <c r="G109" s="243">
        <v>2</v>
      </c>
      <c r="H109" s="253"/>
      <c r="I109" s="161" t="s">
        <v>102</v>
      </c>
      <c r="J109" s="254">
        <v>9408993953.2099991</v>
      </c>
      <c r="K109" s="254">
        <v>7971734854.3699999</v>
      </c>
      <c r="L109" s="254">
        <v>7517214689.1299992</v>
      </c>
      <c r="M109" s="252">
        <f t="shared" si="2"/>
        <v>0.84724625119461794</v>
      </c>
      <c r="N109" s="252">
        <f t="shared" si="3"/>
        <v>1.0604639063850663</v>
      </c>
    </row>
    <row r="110" spans="1:16" s="136" customFormat="1" ht="26.25" customHeight="1" x14ac:dyDescent="0.35">
      <c r="A110" s="232"/>
      <c r="B110" s="232"/>
      <c r="C110" s="241"/>
      <c r="D110" s="241"/>
      <c r="E110" s="255">
        <v>95</v>
      </c>
      <c r="F110" s="129"/>
      <c r="G110" s="129">
        <v>21</v>
      </c>
      <c r="H110" s="181" t="s">
        <v>103</v>
      </c>
      <c r="I110" s="165" t="s">
        <v>104</v>
      </c>
      <c r="J110" s="216">
        <v>2073039473.02</v>
      </c>
      <c r="K110" s="216">
        <v>1996810337.7999997</v>
      </c>
      <c r="L110" s="216">
        <v>1750667627.1500001</v>
      </c>
      <c r="M110" s="218">
        <f t="shared" si="2"/>
        <v>0.96322832429767979</v>
      </c>
      <c r="N110" s="218">
        <f t="shared" si="3"/>
        <v>1.1405993386938376</v>
      </c>
    </row>
    <row r="111" spans="1:16" s="136" customFormat="1" ht="12" customHeight="1" x14ac:dyDescent="0.35">
      <c r="A111" s="232"/>
      <c r="B111" s="232"/>
      <c r="C111" s="241"/>
      <c r="D111" s="241"/>
      <c r="E111" s="255">
        <v>96</v>
      </c>
      <c r="F111" s="129" t="s">
        <v>105</v>
      </c>
      <c r="G111" s="129">
        <v>211</v>
      </c>
      <c r="H111" s="217">
        <v>611000</v>
      </c>
      <c r="I111" s="192" t="s">
        <v>106</v>
      </c>
      <c r="J111" s="258">
        <v>1883560414.1300001</v>
      </c>
      <c r="K111" s="258">
        <v>1814848785.6300001</v>
      </c>
      <c r="L111" s="258">
        <v>1591520133.5999999</v>
      </c>
      <c r="M111" s="218">
        <f t="shared" si="2"/>
        <v>0.96352034796200725</v>
      </c>
      <c r="N111" s="218">
        <f t="shared" si="3"/>
        <v>1.1403241136037867</v>
      </c>
    </row>
    <row r="112" spans="1:16" s="136" customFormat="1" ht="12" customHeight="1" x14ac:dyDescent="0.35">
      <c r="A112" s="232"/>
      <c r="B112" s="232" t="s">
        <v>805</v>
      </c>
      <c r="C112" s="241"/>
      <c r="D112" s="241">
        <v>211</v>
      </c>
      <c r="E112" s="255">
        <v>97</v>
      </c>
      <c r="F112" s="129" t="s">
        <v>105</v>
      </c>
      <c r="G112" s="129">
        <v>211</v>
      </c>
      <c r="H112" s="191">
        <v>611100</v>
      </c>
      <c r="I112" s="257" t="s">
        <v>107</v>
      </c>
      <c r="J112" s="258">
        <v>1637816260.99</v>
      </c>
      <c r="K112" s="258">
        <v>1585391914.3199999</v>
      </c>
      <c r="L112" s="258">
        <v>1383483395.0299997</v>
      </c>
      <c r="M112" s="218">
        <f t="shared" si="2"/>
        <v>0.96799131384963077</v>
      </c>
      <c r="N112" s="218">
        <f t="shared" si="3"/>
        <v>1.1459421341920928</v>
      </c>
    </row>
    <row r="113" spans="1:14" s="136" customFormat="1" ht="12" customHeight="1" x14ac:dyDescent="0.35">
      <c r="A113" s="232" t="s">
        <v>805</v>
      </c>
      <c r="B113" s="232" t="s">
        <v>805</v>
      </c>
      <c r="C113" s="241" t="s">
        <v>261</v>
      </c>
      <c r="D113" s="241" t="s">
        <v>629</v>
      </c>
      <c r="E113" s="255">
        <v>98</v>
      </c>
      <c r="F113" s="129"/>
      <c r="G113" s="129"/>
      <c r="H113" s="191">
        <v>611130</v>
      </c>
      <c r="I113" s="264" t="s">
        <v>108</v>
      </c>
      <c r="J113" s="258">
        <v>78558281.950000003</v>
      </c>
      <c r="K113" s="258">
        <v>474393346.07999992</v>
      </c>
      <c r="L113" s="258">
        <v>336395258.55000001</v>
      </c>
      <c r="M113" s="218">
        <f t="shared" si="2"/>
        <v>6.0387439020361606</v>
      </c>
      <c r="N113" s="218">
        <f t="shared" si="3"/>
        <v>1.4102260184190099</v>
      </c>
    </row>
    <row r="114" spans="1:14" s="136" customFormat="1" ht="26.25" customHeight="1" x14ac:dyDescent="0.35">
      <c r="A114" s="232" t="s">
        <v>805</v>
      </c>
      <c r="B114" s="232" t="s">
        <v>805</v>
      </c>
      <c r="C114" s="241" t="s">
        <v>261</v>
      </c>
      <c r="D114" s="241">
        <v>211</v>
      </c>
      <c r="E114" s="255">
        <v>99</v>
      </c>
      <c r="F114" s="129" t="s">
        <v>105</v>
      </c>
      <c r="G114" s="129">
        <v>211</v>
      </c>
      <c r="H114" s="191">
        <v>611154</v>
      </c>
      <c r="I114" s="168" t="s">
        <v>687</v>
      </c>
      <c r="J114" s="258">
        <v>403342</v>
      </c>
      <c r="K114" s="258">
        <v>375408</v>
      </c>
      <c r="L114" s="258">
        <v>9700</v>
      </c>
      <c r="M114" s="218">
        <f t="shared" si="2"/>
        <v>0.93074363691358697</v>
      </c>
      <c r="N114" s="218">
        <f t="shared" si="3"/>
        <v>38.701855670103093</v>
      </c>
    </row>
    <row r="115" spans="1:14" s="136" customFormat="1" ht="39" customHeight="1" x14ac:dyDescent="0.35">
      <c r="A115" s="232" t="s">
        <v>805</v>
      </c>
      <c r="B115" s="232" t="s">
        <v>805</v>
      </c>
      <c r="C115" s="241" t="s">
        <v>261</v>
      </c>
      <c r="D115" s="241">
        <v>211</v>
      </c>
      <c r="E115" s="255">
        <v>100</v>
      </c>
      <c r="F115" s="129" t="s">
        <v>105</v>
      </c>
      <c r="G115" s="129">
        <v>211</v>
      </c>
      <c r="H115" s="191">
        <v>611155</v>
      </c>
      <c r="I115" s="168" t="s">
        <v>688</v>
      </c>
      <c r="J115" s="258">
        <v>23890</v>
      </c>
      <c r="K115" s="258">
        <v>169005.81</v>
      </c>
      <c r="L115" s="258">
        <v>42816.24</v>
      </c>
      <c r="M115" s="218">
        <f t="shared" si="2"/>
        <v>7.0743327752197569</v>
      </c>
      <c r="N115" s="218">
        <f t="shared" si="3"/>
        <v>3.9472361421740909</v>
      </c>
    </row>
    <row r="116" spans="1:14" s="136" customFormat="1" ht="39" customHeight="1" x14ac:dyDescent="0.35">
      <c r="A116" s="232" t="s">
        <v>805</v>
      </c>
      <c r="B116" s="232" t="s">
        <v>805</v>
      </c>
      <c r="C116" s="241" t="s">
        <v>261</v>
      </c>
      <c r="D116" s="241">
        <v>211</v>
      </c>
      <c r="E116" s="255">
        <v>101</v>
      </c>
      <c r="F116" s="129" t="s">
        <v>105</v>
      </c>
      <c r="G116" s="129">
        <v>211</v>
      </c>
      <c r="H116" s="191">
        <v>611156</v>
      </c>
      <c r="I116" s="168" t="s">
        <v>689</v>
      </c>
      <c r="J116" s="258">
        <v>0</v>
      </c>
      <c r="K116" s="258">
        <v>15485.04</v>
      </c>
      <c r="L116" s="258">
        <v>5408.62</v>
      </c>
      <c r="M116" s="218" t="str">
        <f t="shared" si="2"/>
        <v/>
      </c>
      <c r="N116" s="218">
        <f t="shared" si="3"/>
        <v>2.8630297562039857</v>
      </c>
    </row>
    <row r="117" spans="1:14" s="136" customFormat="1" ht="12" customHeight="1" x14ac:dyDescent="0.35">
      <c r="A117" s="232"/>
      <c r="B117" s="232" t="s">
        <v>805</v>
      </c>
      <c r="C117" s="241"/>
      <c r="D117" s="241" t="s">
        <v>261</v>
      </c>
      <c r="E117" s="255">
        <v>102</v>
      </c>
      <c r="F117" s="129" t="s">
        <v>728</v>
      </c>
      <c r="G117" s="184" t="s">
        <v>758</v>
      </c>
      <c r="H117" s="191">
        <v>611200</v>
      </c>
      <c r="I117" s="257" t="s">
        <v>109</v>
      </c>
      <c r="J117" s="258">
        <v>245744153.13999999</v>
      </c>
      <c r="K117" s="258">
        <v>229456871.31</v>
      </c>
      <c r="L117" s="258">
        <v>208036738.56999999</v>
      </c>
      <c r="M117" s="218">
        <f t="shared" si="2"/>
        <v>0.93372260693941656</v>
      </c>
      <c r="N117" s="218">
        <f t="shared" si="3"/>
        <v>1.1029632212427354</v>
      </c>
    </row>
    <row r="118" spans="1:14" s="136" customFormat="1" ht="15.75" customHeight="1" x14ac:dyDescent="0.35">
      <c r="A118" s="232" t="s">
        <v>805</v>
      </c>
      <c r="B118" s="232" t="s">
        <v>806</v>
      </c>
      <c r="C118" s="241" t="s">
        <v>261</v>
      </c>
      <c r="D118" s="241" t="s">
        <v>630</v>
      </c>
      <c r="E118" s="255">
        <v>103</v>
      </c>
      <c r="F118" s="129" t="s">
        <v>110</v>
      </c>
      <c r="G118" s="184">
        <v>2731</v>
      </c>
      <c r="H118" s="191">
        <v>611225</v>
      </c>
      <c r="I118" s="168" t="s">
        <v>690</v>
      </c>
      <c r="J118" s="258">
        <v>2858236</v>
      </c>
      <c r="K118" s="258">
        <v>8079199.9900000002</v>
      </c>
      <c r="L118" s="258">
        <v>5913559.6400000006</v>
      </c>
      <c r="M118" s="218">
        <f t="shared" si="2"/>
        <v>2.8266385246004879</v>
      </c>
      <c r="N118" s="218">
        <f t="shared" si="3"/>
        <v>1.3662160326161856</v>
      </c>
    </row>
    <row r="119" spans="1:14" s="136" customFormat="1" ht="17.25" customHeight="1" x14ac:dyDescent="0.35">
      <c r="A119" s="232" t="s">
        <v>805</v>
      </c>
      <c r="B119" s="232" t="s">
        <v>805</v>
      </c>
      <c r="C119" s="241" t="s">
        <v>261</v>
      </c>
      <c r="D119" s="241" t="s">
        <v>261</v>
      </c>
      <c r="E119" s="255">
        <v>104</v>
      </c>
      <c r="F119" s="129" t="s">
        <v>105</v>
      </c>
      <c r="G119" s="184">
        <v>2112</v>
      </c>
      <c r="H119" s="191">
        <v>611226</v>
      </c>
      <c r="I119" s="168" t="s">
        <v>691</v>
      </c>
      <c r="J119" s="258">
        <v>1159593</v>
      </c>
      <c r="K119" s="258">
        <v>1907601.48</v>
      </c>
      <c r="L119" s="258">
        <v>1577162.94</v>
      </c>
      <c r="M119" s="218">
        <f t="shared" si="2"/>
        <v>1.6450612240674098</v>
      </c>
      <c r="N119" s="218">
        <f t="shared" si="3"/>
        <v>1.2095145223232293</v>
      </c>
    </row>
    <row r="120" spans="1:14" s="136" customFormat="1" ht="14.25" customHeight="1" x14ac:dyDescent="0.35">
      <c r="A120" s="232" t="s">
        <v>805</v>
      </c>
      <c r="B120" s="232" t="s">
        <v>806</v>
      </c>
      <c r="C120" s="241" t="s">
        <v>261</v>
      </c>
      <c r="D120" s="241" t="s">
        <v>630</v>
      </c>
      <c r="E120" s="255">
        <v>105</v>
      </c>
      <c r="F120" s="129" t="s">
        <v>110</v>
      </c>
      <c r="G120" s="184">
        <v>2731</v>
      </c>
      <c r="H120" s="191">
        <v>611227</v>
      </c>
      <c r="I120" s="168" t="s">
        <v>692</v>
      </c>
      <c r="J120" s="258">
        <v>2912475</v>
      </c>
      <c r="K120" s="258">
        <v>9204594.0099999998</v>
      </c>
      <c r="L120" s="258">
        <v>6183006.6299999999</v>
      </c>
      <c r="M120" s="218">
        <f t="shared" si="2"/>
        <v>3.1604027536717054</v>
      </c>
      <c r="N120" s="218">
        <f t="shared" si="3"/>
        <v>1.4886922432428316</v>
      </c>
    </row>
    <row r="121" spans="1:14" s="136" customFormat="1" ht="14.25" customHeight="1" x14ac:dyDescent="0.35">
      <c r="A121" s="232" t="s">
        <v>805</v>
      </c>
      <c r="B121" s="232" t="s">
        <v>806</v>
      </c>
      <c r="C121" s="241" t="s">
        <v>261</v>
      </c>
      <c r="D121" s="241" t="s">
        <v>630</v>
      </c>
      <c r="E121" s="255">
        <v>106</v>
      </c>
      <c r="F121" s="129" t="s">
        <v>110</v>
      </c>
      <c r="G121" s="184">
        <v>2731</v>
      </c>
      <c r="H121" s="191">
        <v>611228</v>
      </c>
      <c r="I121" s="168" t="s">
        <v>693</v>
      </c>
      <c r="J121" s="258">
        <v>221575</v>
      </c>
      <c r="K121" s="258">
        <v>946826.25</v>
      </c>
      <c r="L121" s="258">
        <v>715263.65</v>
      </c>
      <c r="M121" s="218">
        <f t="shared" si="2"/>
        <v>4.2731637143179508</v>
      </c>
      <c r="N121" s="218">
        <f t="shared" si="3"/>
        <v>1.323744398306834</v>
      </c>
    </row>
    <row r="122" spans="1:14" s="136" customFormat="1" ht="15" customHeight="1" x14ac:dyDescent="0.35">
      <c r="A122" s="232" t="s">
        <v>805</v>
      </c>
      <c r="B122" s="232" t="s">
        <v>806</v>
      </c>
      <c r="C122" s="241" t="s">
        <v>261</v>
      </c>
      <c r="D122" s="241" t="s">
        <v>630</v>
      </c>
      <c r="E122" s="255">
        <v>107</v>
      </c>
      <c r="F122" s="129" t="s">
        <v>110</v>
      </c>
      <c r="G122" s="184">
        <v>2731</v>
      </c>
      <c r="H122" s="191">
        <v>611229</v>
      </c>
      <c r="I122" s="168" t="s">
        <v>694</v>
      </c>
      <c r="J122" s="258">
        <v>537754</v>
      </c>
      <c r="K122" s="258">
        <v>4068699.75</v>
      </c>
      <c r="L122" s="258">
        <v>2777493.58</v>
      </c>
      <c r="M122" s="218">
        <f t="shared" si="2"/>
        <v>7.566098532042532</v>
      </c>
      <c r="N122" s="218">
        <f t="shared" si="3"/>
        <v>1.46488178381316</v>
      </c>
    </row>
    <row r="123" spans="1:14" s="136" customFormat="1" ht="15" customHeight="1" x14ac:dyDescent="0.35">
      <c r="A123" s="232"/>
      <c r="B123" s="232" t="s">
        <v>805</v>
      </c>
      <c r="C123" s="241"/>
      <c r="D123" s="241">
        <v>212</v>
      </c>
      <c r="E123" s="255">
        <v>108</v>
      </c>
      <c r="F123" s="129" t="s">
        <v>111</v>
      </c>
      <c r="G123" s="129">
        <v>212</v>
      </c>
      <c r="H123" s="191">
        <v>612000</v>
      </c>
      <c r="I123" s="267" t="s">
        <v>112</v>
      </c>
      <c r="J123" s="258">
        <v>189479058.88999999</v>
      </c>
      <c r="K123" s="258">
        <v>181961552.17000002</v>
      </c>
      <c r="L123" s="258">
        <v>159147493.54999998</v>
      </c>
      <c r="M123" s="218">
        <f t="shared" si="2"/>
        <v>0.9603253955131571</v>
      </c>
      <c r="N123" s="218">
        <f t="shared" si="3"/>
        <v>1.1433516677586408</v>
      </c>
    </row>
    <row r="124" spans="1:14" s="136" customFormat="1" ht="16.5" customHeight="1" x14ac:dyDescent="0.35">
      <c r="A124" s="232"/>
      <c r="B124" s="232" t="s">
        <v>805</v>
      </c>
      <c r="C124" s="241"/>
      <c r="D124" s="241" t="s">
        <v>394</v>
      </c>
      <c r="E124" s="255">
        <v>109</v>
      </c>
      <c r="F124" s="129" t="s">
        <v>113</v>
      </c>
      <c r="G124" s="172">
        <v>22</v>
      </c>
      <c r="H124" s="284">
        <v>613000</v>
      </c>
      <c r="I124" s="285" t="s">
        <v>114</v>
      </c>
      <c r="J124" s="258">
        <v>2077577196.73</v>
      </c>
      <c r="K124" s="258">
        <v>1903778824.8299999</v>
      </c>
      <c r="L124" s="258">
        <v>1733837740.1500001</v>
      </c>
      <c r="M124" s="218">
        <f t="shared" si="2"/>
        <v>0.91634564906971938</v>
      </c>
      <c r="N124" s="218">
        <f t="shared" si="3"/>
        <v>1.098014410890201</v>
      </c>
    </row>
    <row r="125" spans="1:14" s="136" customFormat="1" x14ac:dyDescent="0.35">
      <c r="A125" s="232" t="s">
        <v>805</v>
      </c>
      <c r="B125" s="232" t="s">
        <v>807</v>
      </c>
      <c r="C125" s="241" t="s">
        <v>394</v>
      </c>
      <c r="D125" s="241" t="s">
        <v>808</v>
      </c>
      <c r="E125" s="255">
        <v>110</v>
      </c>
      <c r="F125" s="129" t="s">
        <v>115</v>
      </c>
      <c r="G125" s="172">
        <v>24</v>
      </c>
      <c r="H125" s="217">
        <v>613960</v>
      </c>
      <c r="I125" s="266" t="s">
        <v>759</v>
      </c>
      <c r="J125" s="258">
        <v>28706151.870000001</v>
      </c>
      <c r="K125" s="258">
        <v>18457525.330000002</v>
      </c>
      <c r="L125" s="258">
        <v>12571530.67</v>
      </c>
      <c r="M125" s="218">
        <f t="shared" si="2"/>
        <v>0.64298152582720247</v>
      </c>
      <c r="N125" s="218">
        <f t="shared" si="3"/>
        <v>1.468200318203575</v>
      </c>
    </row>
    <row r="126" spans="1:14" s="136" customFormat="1" ht="22.5" customHeight="1" x14ac:dyDescent="0.35">
      <c r="A126" s="232"/>
      <c r="B126" s="232"/>
      <c r="C126" s="241"/>
      <c r="D126" s="241"/>
      <c r="E126" s="255">
        <v>111</v>
      </c>
      <c r="F126" s="129"/>
      <c r="G126" s="129"/>
      <c r="H126" s="191"/>
      <c r="I126" s="165" t="s">
        <v>760</v>
      </c>
      <c r="J126" s="272">
        <v>5086740231.6199999</v>
      </c>
      <c r="K126" s="272">
        <v>3958918497.0999994</v>
      </c>
      <c r="L126" s="272">
        <v>3919465200.1199989</v>
      </c>
      <c r="M126" s="218">
        <f t="shared" si="2"/>
        <v>0.7782820267665177</v>
      </c>
      <c r="N126" s="218">
        <f t="shared" si="3"/>
        <v>1.0100659898648399</v>
      </c>
    </row>
    <row r="127" spans="1:14" s="186" customFormat="1" ht="27" customHeight="1" x14ac:dyDescent="0.35">
      <c r="A127" s="233"/>
      <c r="B127" s="233"/>
      <c r="C127" s="241"/>
      <c r="D127" s="241"/>
      <c r="E127" s="255">
        <v>112</v>
      </c>
      <c r="F127" s="129"/>
      <c r="G127" s="185"/>
      <c r="H127" s="217">
        <v>614000</v>
      </c>
      <c r="I127" s="267" t="s">
        <v>116</v>
      </c>
      <c r="J127" s="302">
        <v>4377060331.3500004</v>
      </c>
      <c r="K127" s="302">
        <v>3763417541.3600001</v>
      </c>
      <c r="L127" s="302">
        <v>3613453974.4699998</v>
      </c>
      <c r="M127" s="218">
        <f t="shared" si="2"/>
        <v>0.85980481338242443</v>
      </c>
      <c r="N127" s="218">
        <f t="shared" si="3"/>
        <v>1.0415014465244423</v>
      </c>
    </row>
    <row r="128" spans="1:14" s="136" customFormat="1" ht="12.75" customHeight="1" x14ac:dyDescent="0.35">
      <c r="A128" s="232"/>
      <c r="B128" s="232" t="s">
        <v>805</v>
      </c>
      <c r="C128" s="241"/>
      <c r="D128" s="241" t="s">
        <v>460</v>
      </c>
      <c r="E128" s="255">
        <v>113</v>
      </c>
      <c r="F128" s="129" t="s">
        <v>729</v>
      </c>
      <c r="G128" s="172">
        <v>2631</v>
      </c>
      <c r="H128" s="217">
        <v>614100</v>
      </c>
      <c r="I128" s="280" t="s">
        <v>117</v>
      </c>
      <c r="J128" s="300">
        <v>583939987.85000002</v>
      </c>
      <c r="K128" s="300">
        <v>102324421.02999997</v>
      </c>
      <c r="L128" s="300">
        <v>112191427.39999998</v>
      </c>
      <c r="M128" s="218">
        <f t="shared" si="2"/>
        <v>0.17523105654529114</v>
      </c>
      <c r="N128" s="218">
        <f t="shared" si="3"/>
        <v>0.91205204712459154</v>
      </c>
    </row>
    <row r="129" spans="1:14" s="136" customFormat="1" ht="14.25" customHeight="1" x14ac:dyDescent="0.35">
      <c r="A129" s="232" t="s">
        <v>805</v>
      </c>
      <c r="B129" s="232" t="s">
        <v>805</v>
      </c>
      <c r="C129" s="241" t="s">
        <v>460</v>
      </c>
      <c r="D129" s="241" t="s">
        <v>440</v>
      </c>
      <c r="E129" s="255">
        <v>114</v>
      </c>
      <c r="F129" s="129" t="s">
        <v>729</v>
      </c>
      <c r="G129" s="172">
        <v>2631</v>
      </c>
      <c r="H129" s="217">
        <v>614111</v>
      </c>
      <c r="I129" s="286" t="s">
        <v>761</v>
      </c>
      <c r="J129" s="258">
        <v>531813</v>
      </c>
      <c r="K129" s="258">
        <v>703241.39</v>
      </c>
      <c r="L129" s="258">
        <v>1092444.8599999999</v>
      </c>
      <c r="M129" s="218">
        <f t="shared" si="2"/>
        <v>1.3223471220146932</v>
      </c>
      <c r="N129" s="218">
        <f t="shared" si="3"/>
        <v>0.64373170285226122</v>
      </c>
    </row>
    <row r="130" spans="1:14" s="136" customFormat="1" ht="15" customHeight="1" x14ac:dyDescent="0.35">
      <c r="A130" s="232" t="s">
        <v>805</v>
      </c>
      <c r="B130" s="232" t="s">
        <v>805</v>
      </c>
      <c r="C130" s="241" t="s">
        <v>460</v>
      </c>
      <c r="D130" s="241" t="s">
        <v>441</v>
      </c>
      <c r="E130" s="255">
        <v>115</v>
      </c>
      <c r="F130" s="129" t="s">
        <v>729</v>
      </c>
      <c r="G130" s="172">
        <v>2631</v>
      </c>
      <c r="H130" s="217">
        <v>614112</v>
      </c>
      <c r="I130" s="286" t="s">
        <v>762</v>
      </c>
      <c r="J130" s="258">
        <v>1476830</v>
      </c>
      <c r="K130" s="258"/>
      <c r="L130" s="258"/>
      <c r="M130" s="218">
        <f t="shared" si="2"/>
        <v>0</v>
      </c>
      <c r="N130" s="218" t="str">
        <f t="shared" si="3"/>
        <v/>
      </c>
    </row>
    <row r="131" spans="1:14" s="136" customFormat="1" ht="16.5" customHeight="1" x14ac:dyDescent="0.35">
      <c r="A131" s="232" t="s">
        <v>805</v>
      </c>
      <c r="B131" s="232" t="s">
        <v>805</v>
      </c>
      <c r="C131" s="241" t="s">
        <v>460</v>
      </c>
      <c r="D131" s="241" t="s">
        <v>442</v>
      </c>
      <c r="E131" s="255">
        <v>116</v>
      </c>
      <c r="F131" s="129" t="s">
        <v>729</v>
      </c>
      <c r="G131" s="172">
        <v>2631</v>
      </c>
      <c r="H131" s="217">
        <v>614113</v>
      </c>
      <c r="I131" s="286" t="s">
        <v>763</v>
      </c>
      <c r="J131" s="258">
        <v>442000</v>
      </c>
      <c r="K131" s="258">
        <v>447500</v>
      </c>
      <c r="L131" s="258">
        <v>328200</v>
      </c>
      <c r="M131" s="218">
        <f t="shared" si="2"/>
        <v>1.0124434389140271</v>
      </c>
      <c r="N131" s="218">
        <f t="shared" si="3"/>
        <v>1.3634978671541742</v>
      </c>
    </row>
    <row r="132" spans="1:14" s="136" customFormat="1" ht="14.25" customHeight="1" x14ac:dyDescent="0.35">
      <c r="A132" s="232" t="s">
        <v>805</v>
      </c>
      <c r="B132" s="232" t="s">
        <v>805</v>
      </c>
      <c r="C132" s="241" t="s">
        <v>460</v>
      </c>
      <c r="D132" s="241" t="s">
        <v>444</v>
      </c>
      <c r="E132" s="255">
        <v>117</v>
      </c>
      <c r="F132" s="129" t="s">
        <v>729</v>
      </c>
      <c r="G132" s="172">
        <v>2631</v>
      </c>
      <c r="H132" s="217">
        <v>614114</v>
      </c>
      <c r="I132" s="286" t="s">
        <v>764</v>
      </c>
      <c r="J132" s="258">
        <v>46784800</v>
      </c>
      <c r="K132" s="258"/>
      <c r="L132" s="258"/>
      <c r="M132" s="218">
        <f t="shared" si="2"/>
        <v>0</v>
      </c>
      <c r="N132" s="218" t="str">
        <f t="shared" si="3"/>
        <v/>
      </c>
    </row>
    <row r="133" spans="1:14" s="136" customFormat="1" ht="14.25" customHeight="1" x14ac:dyDescent="0.35">
      <c r="A133" s="232" t="s">
        <v>805</v>
      </c>
      <c r="B133" s="232" t="s">
        <v>805</v>
      </c>
      <c r="C133" s="241" t="s">
        <v>460</v>
      </c>
      <c r="D133" s="241" t="s">
        <v>451</v>
      </c>
      <c r="E133" s="255">
        <v>118</v>
      </c>
      <c r="F133" s="129" t="s">
        <v>729</v>
      </c>
      <c r="G133" s="172">
        <v>2631</v>
      </c>
      <c r="H133" s="217">
        <v>614115</v>
      </c>
      <c r="I133" s="266" t="s">
        <v>765</v>
      </c>
      <c r="J133" s="258">
        <v>678211.64</v>
      </c>
      <c r="K133" s="258"/>
      <c r="L133" s="258"/>
      <c r="M133" s="218">
        <f t="shared" si="2"/>
        <v>0</v>
      </c>
      <c r="N133" s="218" t="str">
        <f t="shared" si="3"/>
        <v/>
      </c>
    </row>
    <row r="134" spans="1:14" s="136" customFormat="1" ht="12" customHeight="1" x14ac:dyDescent="0.35">
      <c r="A134" s="232" t="s">
        <v>805</v>
      </c>
      <c r="B134" s="232" t="s">
        <v>805</v>
      </c>
      <c r="C134" s="241" t="s">
        <v>460</v>
      </c>
      <c r="D134" s="241" t="s">
        <v>451</v>
      </c>
      <c r="E134" s="255">
        <v>119</v>
      </c>
      <c r="F134" s="129" t="s">
        <v>729</v>
      </c>
      <c r="G134" s="172">
        <v>2631</v>
      </c>
      <c r="H134" s="217">
        <v>614116</v>
      </c>
      <c r="I134" s="266" t="s">
        <v>766</v>
      </c>
      <c r="J134" s="258">
        <v>22253560.550000001</v>
      </c>
      <c r="K134" s="258"/>
      <c r="L134" s="258"/>
      <c r="M134" s="218">
        <f t="shared" si="2"/>
        <v>0</v>
      </c>
      <c r="N134" s="218" t="str">
        <f t="shared" si="3"/>
        <v/>
      </c>
    </row>
    <row r="135" spans="1:14" s="136" customFormat="1" ht="17.25" customHeight="1" x14ac:dyDescent="0.35">
      <c r="A135" s="232" t="s">
        <v>805</v>
      </c>
      <c r="B135" s="232" t="s">
        <v>805</v>
      </c>
      <c r="C135" s="241" t="s">
        <v>460</v>
      </c>
      <c r="D135" s="241" t="s">
        <v>460</v>
      </c>
      <c r="E135" s="255">
        <v>120</v>
      </c>
      <c r="F135" s="129" t="s">
        <v>729</v>
      </c>
      <c r="G135" s="172">
        <v>2631</v>
      </c>
      <c r="H135" s="277">
        <v>614120</v>
      </c>
      <c r="I135" s="266" t="s">
        <v>120</v>
      </c>
      <c r="J135" s="258">
        <v>23193491.960000001</v>
      </c>
      <c r="K135" s="258"/>
      <c r="L135" s="258"/>
      <c r="M135" s="218">
        <f t="shared" si="2"/>
        <v>0</v>
      </c>
      <c r="N135" s="218" t="str">
        <f t="shared" si="3"/>
        <v/>
      </c>
    </row>
    <row r="136" spans="1:14" s="136" customFormat="1" ht="17.25" customHeight="1" x14ac:dyDescent="0.35">
      <c r="A136" s="232" t="s">
        <v>805</v>
      </c>
      <c r="B136" s="232" t="s">
        <v>805</v>
      </c>
      <c r="C136" s="241" t="s">
        <v>460</v>
      </c>
      <c r="D136" s="241" t="s">
        <v>460</v>
      </c>
      <c r="E136" s="255">
        <v>121</v>
      </c>
      <c r="F136" s="129" t="s">
        <v>729</v>
      </c>
      <c r="G136" s="172">
        <v>2631</v>
      </c>
      <c r="H136" s="277">
        <v>614141</v>
      </c>
      <c r="I136" s="219" t="s">
        <v>121</v>
      </c>
      <c r="J136" s="258">
        <v>143000</v>
      </c>
      <c r="K136" s="258">
        <v>3497517.13</v>
      </c>
      <c r="L136" s="258">
        <v>8088542.6299999999</v>
      </c>
      <c r="M136" s="218">
        <f t="shared" si="2"/>
        <v>24.458161748251747</v>
      </c>
      <c r="N136" s="218">
        <f t="shared" si="3"/>
        <v>0.43240386927403757</v>
      </c>
    </row>
    <row r="137" spans="1:14" s="136" customFormat="1" ht="17.25" customHeight="1" x14ac:dyDescent="0.35">
      <c r="A137" s="232" t="s">
        <v>805</v>
      </c>
      <c r="B137" s="232" t="s">
        <v>805</v>
      </c>
      <c r="C137" s="241" t="s">
        <v>460</v>
      </c>
      <c r="D137" s="241" t="s">
        <v>460</v>
      </c>
      <c r="E137" s="255">
        <v>122</v>
      </c>
      <c r="F137" s="129" t="s">
        <v>729</v>
      </c>
      <c r="G137" s="172">
        <v>2631</v>
      </c>
      <c r="H137" s="277">
        <v>614147</v>
      </c>
      <c r="I137" s="219" t="s">
        <v>122</v>
      </c>
      <c r="J137" s="258">
        <v>0</v>
      </c>
      <c r="K137" s="258">
        <v>0</v>
      </c>
      <c r="L137" s="258">
        <v>0</v>
      </c>
      <c r="M137" s="218" t="str">
        <f t="shared" si="2"/>
        <v/>
      </c>
      <c r="N137" s="218" t="str">
        <f t="shared" si="3"/>
        <v/>
      </c>
    </row>
    <row r="138" spans="1:14" s="136" customFormat="1" ht="17.25" customHeight="1" x14ac:dyDescent="0.35">
      <c r="A138" s="232" t="s">
        <v>805</v>
      </c>
      <c r="B138" s="232" t="s">
        <v>805</v>
      </c>
      <c r="C138" s="241" t="s">
        <v>460</v>
      </c>
      <c r="D138" s="241" t="s">
        <v>453</v>
      </c>
      <c r="E138" s="255">
        <v>123</v>
      </c>
      <c r="F138" s="129" t="s">
        <v>729</v>
      </c>
      <c r="G138" s="172">
        <v>2631</v>
      </c>
      <c r="H138" s="277">
        <v>614150</v>
      </c>
      <c r="I138" s="266" t="s">
        <v>767</v>
      </c>
      <c r="J138" s="258">
        <v>294448902</v>
      </c>
      <c r="K138" s="258"/>
      <c r="L138" s="258"/>
      <c r="M138" s="218">
        <f t="shared" si="2"/>
        <v>0</v>
      </c>
      <c r="N138" s="218" t="str">
        <f t="shared" si="3"/>
        <v/>
      </c>
    </row>
    <row r="139" spans="1:14" s="136" customFormat="1" ht="17.25" customHeight="1" x14ac:dyDescent="0.35">
      <c r="A139" s="232" t="s">
        <v>805</v>
      </c>
      <c r="B139" s="232" t="s">
        <v>805</v>
      </c>
      <c r="C139" s="241" t="s">
        <v>460</v>
      </c>
      <c r="D139" s="241" t="s">
        <v>455</v>
      </c>
      <c r="E139" s="255">
        <v>124</v>
      </c>
      <c r="F139" s="129" t="s">
        <v>729</v>
      </c>
      <c r="G139" s="172">
        <v>2631</v>
      </c>
      <c r="H139" s="277">
        <v>614161</v>
      </c>
      <c r="I139" s="266" t="s">
        <v>768</v>
      </c>
      <c r="J139" s="258">
        <v>0</v>
      </c>
      <c r="K139" s="258">
        <v>0</v>
      </c>
      <c r="L139" s="258">
        <v>0</v>
      </c>
      <c r="M139" s="218" t="str">
        <f t="shared" si="2"/>
        <v/>
      </c>
      <c r="N139" s="218" t="str">
        <f t="shared" si="3"/>
        <v/>
      </c>
    </row>
    <row r="140" spans="1:14" s="136" customFormat="1" ht="17.25" customHeight="1" x14ac:dyDescent="0.35">
      <c r="A140" s="232" t="s">
        <v>805</v>
      </c>
      <c r="B140" s="232" t="s">
        <v>805</v>
      </c>
      <c r="C140" s="241" t="s">
        <v>460</v>
      </c>
      <c r="D140" s="241" t="s">
        <v>455</v>
      </c>
      <c r="E140" s="255">
        <v>125</v>
      </c>
      <c r="F140" s="129" t="s">
        <v>729</v>
      </c>
      <c r="G140" s="172">
        <v>2631</v>
      </c>
      <c r="H140" s="277">
        <v>614162</v>
      </c>
      <c r="I140" s="266" t="s">
        <v>769</v>
      </c>
      <c r="J140" s="258">
        <v>13650000</v>
      </c>
      <c r="K140" s="258"/>
      <c r="L140" s="258"/>
      <c r="M140" s="218">
        <f t="shared" si="2"/>
        <v>0</v>
      </c>
      <c r="N140" s="218" t="str">
        <f t="shared" si="3"/>
        <v/>
      </c>
    </row>
    <row r="141" spans="1:14" s="136" customFormat="1" ht="23.25" customHeight="1" x14ac:dyDescent="0.35">
      <c r="A141" s="232" t="s">
        <v>805</v>
      </c>
      <c r="B141" s="232" t="s">
        <v>805</v>
      </c>
      <c r="C141" s="241" t="s">
        <v>460</v>
      </c>
      <c r="D141" s="241" t="s">
        <v>454</v>
      </c>
      <c r="E141" s="255">
        <v>126</v>
      </c>
      <c r="F141" s="129" t="s">
        <v>729</v>
      </c>
      <c r="G141" s="172">
        <v>2631</v>
      </c>
      <c r="H141" s="277">
        <v>614173</v>
      </c>
      <c r="I141" s="219" t="s">
        <v>123</v>
      </c>
      <c r="J141" s="258">
        <v>42039141</v>
      </c>
      <c r="K141" s="258"/>
      <c r="L141" s="258"/>
      <c r="M141" s="218">
        <f t="shared" si="2"/>
        <v>0</v>
      </c>
      <c r="N141" s="218" t="str">
        <f t="shared" si="3"/>
        <v/>
      </c>
    </row>
    <row r="142" spans="1:14" s="136" customFormat="1" ht="17.25" customHeight="1" x14ac:dyDescent="0.35">
      <c r="A142" s="232" t="s">
        <v>805</v>
      </c>
      <c r="B142" s="232" t="s">
        <v>805</v>
      </c>
      <c r="C142" s="241" t="s">
        <v>460</v>
      </c>
      <c r="D142" s="241" t="s">
        <v>454</v>
      </c>
      <c r="E142" s="255">
        <v>127</v>
      </c>
      <c r="F142" s="129" t="s">
        <v>729</v>
      </c>
      <c r="G142" s="172">
        <v>2631</v>
      </c>
      <c r="H142" s="277">
        <v>614174</v>
      </c>
      <c r="I142" s="219" t="s">
        <v>124</v>
      </c>
      <c r="J142" s="258">
        <v>2195040</v>
      </c>
      <c r="K142" s="258"/>
      <c r="L142" s="258"/>
      <c r="M142" s="218">
        <f t="shared" si="2"/>
        <v>0</v>
      </c>
      <c r="N142" s="218" t="str">
        <f t="shared" si="3"/>
        <v/>
      </c>
    </row>
    <row r="143" spans="1:14" s="136" customFormat="1" ht="17.25" customHeight="1" x14ac:dyDescent="0.35">
      <c r="A143" s="232" t="s">
        <v>805</v>
      </c>
      <c r="B143" s="232" t="s">
        <v>805</v>
      </c>
      <c r="C143" s="241" t="s">
        <v>460</v>
      </c>
      <c r="D143" s="241" t="s">
        <v>460</v>
      </c>
      <c r="E143" s="255">
        <v>128</v>
      </c>
      <c r="F143" s="129" t="s">
        <v>729</v>
      </c>
      <c r="G143" s="172">
        <v>2631</v>
      </c>
      <c r="H143" s="277">
        <v>614180</v>
      </c>
      <c r="I143" s="287" t="s">
        <v>125</v>
      </c>
      <c r="J143" s="258">
        <v>9965670</v>
      </c>
      <c r="K143" s="258">
        <v>25931682.039999999</v>
      </c>
      <c r="L143" s="258">
        <v>24676297.390000001</v>
      </c>
      <c r="M143" s="218">
        <f t="shared" si="2"/>
        <v>2.6021012174796074</v>
      </c>
      <c r="N143" s="218">
        <f t="shared" si="3"/>
        <v>1.050874109278191</v>
      </c>
    </row>
    <row r="144" spans="1:14" s="136" customFormat="1" ht="17.25" customHeight="1" x14ac:dyDescent="0.35">
      <c r="A144" s="232" t="s">
        <v>805</v>
      </c>
      <c r="B144" s="232" t="s">
        <v>805</v>
      </c>
      <c r="C144" s="241" t="s">
        <v>460</v>
      </c>
      <c r="D144" s="241" t="s">
        <v>459</v>
      </c>
      <c r="E144" s="255">
        <v>129</v>
      </c>
      <c r="F144" s="129"/>
      <c r="G144" s="176"/>
      <c r="H144" s="279" t="s">
        <v>126</v>
      </c>
      <c r="I144" s="286" t="s">
        <v>695</v>
      </c>
      <c r="J144" s="258">
        <v>0</v>
      </c>
      <c r="K144" s="258">
        <v>0</v>
      </c>
      <c r="L144" s="258">
        <v>0</v>
      </c>
      <c r="M144" s="218" t="str">
        <f t="shared" ref="M144:M207" si="4">IFERROR(SUM(K144/J144),"")</f>
        <v/>
      </c>
      <c r="N144" s="218" t="str">
        <f t="shared" si="3"/>
        <v/>
      </c>
    </row>
    <row r="145" spans="1:14" s="136" customFormat="1" ht="18.75" customHeight="1" x14ac:dyDescent="0.35">
      <c r="A145" s="232"/>
      <c r="B145" s="232" t="s">
        <v>806</v>
      </c>
      <c r="C145" s="241"/>
      <c r="D145" s="241" t="s">
        <v>633</v>
      </c>
      <c r="E145" s="255">
        <v>130</v>
      </c>
      <c r="F145" s="129" t="s">
        <v>728</v>
      </c>
      <c r="G145" s="171" t="s">
        <v>770</v>
      </c>
      <c r="H145" s="191">
        <v>614200</v>
      </c>
      <c r="I145" s="267" t="s">
        <v>127</v>
      </c>
      <c r="J145" s="258">
        <v>3143429618.48</v>
      </c>
      <c r="K145" s="258">
        <v>3064560698.9599996</v>
      </c>
      <c r="L145" s="258">
        <v>2893869899.4999995</v>
      </c>
      <c r="M145" s="218">
        <f t="shared" si="4"/>
        <v>0.97490991398174287</v>
      </c>
      <c r="N145" s="218">
        <f t="shared" ref="N145:N208" si="5">IFERROR(SUM(K145/L145),"")</f>
        <v>1.058983577488916</v>
      </c>
    </row>
    <row r="146" spans="1:14" s="136" customFormat="1" ht="26.25" customHeight="1" x14ac:dyDescent="0.35">
      <c r="A146" s="232" t="s">
        <v>806</v>
      </c>
      <c r="B146" s="232" t="s">
        <v>806</v>
      </c>
      <c r="C146" s="241" t="s">
        <v>633</v>
      </c>
      <c r="D146" s="241" t="s">
        <v>633</v>
      </c>
      <c r="E146" s="255">
        <v>131</v>
      </c>
      <c r="F146" s="129" t="s">
        <v>110</v>
      </c>
      <c r="G146" s="171">
        <v>2721</v>
      </c>
      <c r="H146" s="191">
        <v>614210</v>
      </c>
      <c r="I146" s="266" t="s">
        <v>771</v>
      </c>
      <c r="J146" s="258">
        <v>2229287236</v>
      </c>
      <c r="K146" s="258">
        <v>2207517148.5</v>
      </c>
      <c r="L146" s="258">
        <v>2057904730</v>
      </c>
      <c r="M146" s="218">
        <f t="shared" si="4"/>
        <v>0.99023450762717236</v>
      </c>
      <c r="N146" s="218">
        <f t="shared" si="5"/>
        <v>1.0727013337007103</v>
      </c>
    </row>
    <row r="147" spans="1:14" s="136" customFormat="1" ht="26.25" customHeight="1" x14ac:dyDescent="0.35">
      <c r="A147" s="232" t="s">
        <v>806</v>
      </c>
      <c r="B147" s="232" t="s">
        <v>806</v>
      </c>
      <c r="C147" s="241" t="s">
        <v>633</v>
      </c>
      <c r="D147" s="241" t="s">
        <v>633</v>
      </c>
      <c r="E147" s="255">
        <v>132</v>
      </c>
      <c r="F147" s="129" t="s">
        <v>110</v>
      </c>
      <c r="G147" s="171">
        <v>2721</v>
      </c>
      <c r="H147" s="191">
        <v>614220</v>
      </c>
      <c r="I147" s="266" t="s">
        <v>772</v>
      </c>
      <c r="J147" s="258">
        <v>122925630</v>
      </c>
      <c r="K147" s="258">
        <v>97893331.580000013</v>
      </c>
      <c r="L147" s="258">
        <v>85497487.539999992</v>
      </c>
      <c r="M147" s="218">
        <f t="shared" si="4"/>
        <v>0.79636225236348201</v>
      </c>
      <c r="N147" s="218">
        <f t="shared" si="5"/>
        <v>1.1449848924999184</v>
      </c>
    </row>
    <row r="148" spans="1:14" s="136" customFormat="1" ht="15" customHeight="1" x14ac:dyDescent="0.35">
      <c r="A148" s="232" t="s">
        <v>806</v>
      </c>
      <c r="B148" s="232" t="s">
        <v>806</v>
      </c>
      <c r="C148" s="241" t="s">
        <v>633</v>
      </c>
      <c r="D148" s="241" t="s">
        <v>633</v>
      </c>
      <c r="E148" s="255">
        <v>133</v>
      </c>
      <c r="F148" s="129" t="s">
        <v>110</v>
      </c>
      <c r="G148" s="171">
        <v>2721</v>
      </c>
      <c r="H148" s="191">
        <v>614231</v>
      </c>
      <c r="I148" s="266" t="s">
        <v>696</v>
      </c>
      <c r="J148" s="258">
        <v>39812710</v>
      </c>
      <c r="K148" s="258">
        <v>125451894.89999999</v>
      </c>
      <c r="L148" s="258">
        <v>122889094.41</v>
      </c>
      <c r="M148" s="218">
        <f t="shared" si="4"/>
        <v>3.1510513828372897</v>
      </c>
      <c r="N148" s="218">
        <f t="shared" si="5"/>
        <v>1.0208545803214206</v>
      </c>
    </row>
    <row r="149" spans="1:14" s="136" customFormat="1" ht="26.25" customHeight="1" x14ac:dyDescent="0.35">
      <c r="A149" s="232" t="s">
        <v>806</v>
      </c>
      <c r="B149" s="232" t="s">
        <v>806</v>
      </c>
      <c r="C149" s="241" t="s">
        <v>633</v>
      </c>
      <c r="D149" s="241" t="s">
        <v>632</v>
      </c>
      <c r="E149" s="255">
        <v>134</v>
      </c>
      <c r="F149" s="129" t="s">
        <v>110</v>
      </c>
      <c r="G149" s="171">
        <v>2721</v>
      </c>
      <c r="H149" s="191">
        <v>614232</v>
      </c>
      <c r="I149" s="266" t="s">
        <v>697</v>
      </c>
      <c r="J149" s="258">
        <v>284913029.89999998</v>
      </c>
      <c r="K149" s="258">
        <v>310573687.73000002</v>
      </c>
      <c r="L149" s="258">
        <v>312402146.47000003</v>
      </c>
      <c r="M149" s="218">
        <f t="shared" si="4"/>
        <v>1.0900648799354895</v>
      </c>
      <c r="N149" s="218">
        <f t="shared" si="5"/>
        <v>0.99414709930562017</v>
      </c>
    </row>
    <row r="150" spans="1:14" s="136" customFormat="1" ht="15" customHeight="1" x14ac:dyDescent="0.35">
      <c r="A150" s="232" t="s">
        <v>806</v>
      </c>
      <c r="B150" s="232" t="s">
        <v>806</v>
      </c>
      <c r="C150" s="241" t="s">
        <v>633</v>
      </c>
      <c r="D150" s="241" t="s">
        <v>633</v>
      </c>
      <c r="E150" s="255">
        <v>135</v>
      </c>
      <c r="F150" s="129" t="s">
        <v>110</v>
      </c>
      <c r="G150" s="171">
        <v>2721</v>
      </c>
      <c r="H150" s="191" t="s">
        <v>128</v>
      </c>
      <c r="I150" s="264" t="s">
        <v>698</v>
      </c>
      <c r="J150" s="258">
        <v>23787000</v>
      </c>
      <c r="K150" s="258">
        <v>25311978.699999999</v>
      </c>
      <c r="L150" s="258">
        <v>24745426.539999999</v>
      </c>
      <c r="M150" s="218">
        <f t="shared" si="4"/>
        <v>1.0641097532265522</v>
      </c>
      <c r="N150" s="218">
        <f t="shared" si="5"/>
        <v>1.0228952270870817</v>
      </c>
    </row>
    <row r="151" spans="1:14" s="136" customFormat="1" ht="14.25" customHeight="1" x14ac:dyDescent="0.35">
      <c r="A151" s="232" t="s">
        <v>806</v>
      </c>
      <c r="B151" s="232" t="s">
        <v>806</v>
      </c>
      <c r="C151" s="241" t="s">
        <v>633</v>
      </c>
      <c r="D151" s="241">
        <v>2821</v>
      </c>
      <c r="E151" s="255">
        <v>136</v>
      </c>
      <c r="F151" s="129" t="s">
        <v>129</v>
      </c>
      <c r="G151" s="129">
        <v>2821</v>
      </c>
      <c r="H151" s="191">
        <v>614234</v>
      </c>
      <c r="I151" s="264" t="s">
        <v>699</v>
      </c>
      <c r="J151" s="258">
        <v>9911070</v>
      </c>
      <c r="K151" s="258">
        <v>17281189.030000001</v>
      </c>
      <c r="L151" s="258">
        <v>16202584.17</v>
      </c>
      <c r="M151" s="218">
        <f t="shared" si="4"/>
        <v>1.74362495976721</v>
      </c>
      <c r="N151" s="218">
        <f t="shared" si="5"/>
        <v>1.0665699279005814</v>
      </c>
    </row>
    <row r="152" spans="1:14" s="136" customFormat="1" ht="15.5" x14ac:dyDescent="0.35">
      <c r="A152" s="232" t="s">
        <v>806</v>
      </c>
      <c r="B152" s="232" t="s">
        <v>806</v>
      </c>
      <c r="C152" s="241" t="s">
        <v>633</v>
      </c>
      <c r="D152" s="241" t="s">
        <v>633</v>
      </c>
      <c r="E152" s="255">
        <v>137</v>
      </c>
      <c r="F152" s="129" t="s">
        <v>110</v>
      </c>
      <c r="G152" s="171">
        <v>2721</v>
      </c>
      <c r="H152" s="191">
        <v>614239</v>
      </c>
      <c r="I152" s="281" t="s">
        <v>773</v>
      </c>
      <c r="J152" s="258">
        <v>12454758</v>
      </c>
      <c r="K152" s="258">
        <v>18507969.539999999</v>
      </c>
      <c r="L152" s="258">
        <v>19371002.960000001</v>
      </c>
      <c r="M152" s="218">
        <f t="shared" si="4"/>
        <v>1.4860159900336882</v>
      </c>
      <c r="N152" s="218">
        <f t="shared" si="5"/>
        <v>0.95544714841135925</v>
      </c>
    </row>
    <row r="153" spans="1:14" s="136" customFormat="1" ht="18" customHeight="1" x14ac:dyDescent="0.35">
      <c r="A153" s="232"/>
      <c r="B153" s="232"/>
      <c r="C153" s="241" t="s">
        <v>633</v>
      </c>
      <c r="D153" s="241" t="s">
        <v>478</v>
      </c>
      <c r="E153" s="255">
        <v>138</v>
      </c>
      <c r="F153" s="129" t="s">
        <v>130</v>
      </c>
      <c r="G153" s="129">
        <v>2822</v>
      </c>
      <c r="H153" s="191">
        <v>614241</v>
      </c>
      <c r="I153" s="264" t="s">
        <v>774</v>
      </c>
      <c r="J153" s="258">
        <v>10726509.030000001</v>
      </c>
      <c r="K153" s="258">
        <v>6293167.6500000004</v>
      </c>
      <c r="L153" s="258">
        <v>5202896.57</v>
      </c>
      <c r="M153" s="218">
        <f t="shared" si="4"/>
        <v>0.58669298952708748</v>
      </c>
      <c r="N153" s="218">
        <f t="shared" si="5"/>
        <v>1.2095507887445858</v>
      </c>
    </row>
    <row r="154" spans="1:14" s="136" customFormat="1" ht="18" customHeight="1" x14ac:dyDescent="0.35">
      <c r="A154" s="232" t="s">
        <v>806</v>
      </c>
      <c r="B154" s="232" t="s">
        <v>806</v>
      </c>
      <c r="C154" s="241" t="s">
        <v>633</v>
      </c>
      <c r="D154" s="241" t="s">
        <v>631</v>
      </c>
      <c r="E154" s="255">
        <v>139</v>
      </c>
      <c r="F154" s="129" t="s">
        <v>110</v>
      </c>
      <c r="G154" s="129">
        <v>2721</v>
      </c>
      <c r="H154" s="191">
        <v>614242</v>
      </c>
      <c r="I154" s="264" t="s">
        <v>775</v>
      </c>
      <c r="J154" s="258">
        <v>142641130</v>
      </c>
      <c r="K154" s="258">
        <v>139460109.03</v>
      </c>
      <c r="L154" s="258">
        <v>139861587.05000001</v>
      </c>
      <c r="M154" s="218">
        <f t="shared" si="4"/>
        <v>0.97769913229094585</v>
      </c>
      <c r="N154" s="218">
        <f t="shared" si="5"/>
        <v>0.99712946185962781</v>
      </c>
    </row>
    <row r="155" spans="1:14" s="136" customFormat="1" ht="15.75" customHeight="1" x14ac:dyDescent="0.35">
      <c r="A155" s="232" t="s">
        <v>806</v>
      </c>
      <c r="B155" s="232" t="s">
        <v>806</v>
      </c>
      <c r="C155" s="241" t="s">
        <v>633</v>
      </c>
      <c r="D155" s="241" t="s">
        <v>633</v>
      </c>
      <c r="E155" s="255">
        <v>140</v>
      </c>
      <c r="F155" s="129" t="s">
        <v>110</v>
      </c>
      <c r="G155" s="129">
        <v>2721</v>
      </c>
      <c r="H155" s="191">
        <v>614243</v>
      </c>
      <c r="I155" s="264" t="s">
        <v>776</v>
      </c>
      <c r="J155" s="258">
        <v>8920851</v>
      </c>
      <c r="K155" s="258">
        <v>8644738.6400000006</v>
      </c>
      <c r="L155" s="258">
        <v>8198322.3099999996</v>
      </c>
      <c r="M155" s="218">
        <f t="shared" si="4"/>
        <v>0.96904865242116478</v>
      </c>
      <c r="N155" s="218">
        <f t="shared" si="5"/>
        <v>1.0544521565656768</v>
      </c>
    </row>
    <row r="156" spans="1:14" s="136" customFormat="1" ht="23.25" customHeight="1" x14ac:dyDescent="0.35">
      <c r="A156" s="232" t="s">
        <v>806</v>
      </c>
      <c r="B156" s="232" t="s">
        <v>806</v>
      </c>
      <c r="C156" s="241" t="s">
        <v>633</v>
      </c>
      <c r="D156" s="241" t="s">
        <v>410</v>
      </c>
      <c r="E156" s="255">
        <v>141</v>
      </c>
      <c r="F156" s="129" t="s">
        <v>131</v>
      </c>
      <c r="G156" s="129">
        <v>2712</v>
      </c>
      <c r="H156" s="191">
        <v>614250</v>
      </c>
      <c r="I156" s="264" t="s">
        <v>132</v>
      </c>
      <c r="J156" s="258">
        <v>47718786.899999999</v>
      </c>
      <c r="K156" s="258">
        <v>53623318.900000006</v>
      </c>
      <c r="L156" s="258">
        <v>47913706.240000002</v>
      </c>
      <c r="M156" s="218">
        <f t="shared" si="4"/>
        <v>1.1237360038588913</v>
      </c>
      <c r="N156" s="218">
        <f t="shared" si="5"/>
        <v>1.1191644960922147</v>
      </c>
    </row>
    <row r="157" spans="1:14" s="136" customFormat="1" ht="15" customHeight="1" x14ac:dyDescent="0.35">
      <c r="A157" s="232"/>
      <c r="B157" s="232" t="s">
        <v>805</v>
      </c>
      <c r="C157" s="241"/>
      <c r="D157" s="241">
        <v>2821</v>
      </c>
      <c r="E157" s="255">
        <v>142</v>
      </c>
      <c r="F157" s="129" t="s">
        <v>129</v>
      </c>
      <c r="G157" s="172">
        <v>2821</v>
      </c>
      <c r="H157" s="217">
        <v>614300</v>
      </c>
      <c r="I157" s="267" t="s">
        <v>133</v>
      </c>
      <c r="J157" s="258">
        <v>206347083.22</v>
      </c>
      <c r="K157" s="258">
        <v>189453341.73000002</v>
      </c>
      <c r="L157" s="258">
        <v>245312832.66999999</v>
      </c>
      <c r="M157" s="218">
        <f t="shared" si="4"/>
        <v>0.91812948733572131</v>
      </c>
      <c r="N157" s="218">
        <f t="shared" si="5"/>
        <v>0.77229282980420622</v>
      </c>
    </row>
    <row r="158" spans="1:14" s="136" customFormat="1" ht="15" customHeight="1" x14ac:dyDescent="0.35">
      <c r="A158" s="232"/>
      <c r="B158" s="232" t="s">
        <v>809</v>
      </c>
      <c r="C158" s="241"/>
      <c r="D158" s="241" t="s">
        <v>658</v>
      </c>
      <c r="E158" s="255">
        <v>143</v>
      </c>
      <c r="F158" s="129" t="s">
        <v>118</v>
      </c>
      <c r="G158" s="172">
        <v>2631</v>
      </c>
      <c r="H158" s="217">
        <v>614400</v>
      </c>
      <c r="I158" s="267" t="s">
        <v>134</v>
      </c>
      <c r="J158" s="258">
        <v>214132272.74000001</v>
      </c>
      <c r="K158" s="258">
        <v>186227897.15000001</v>
      </c>
      <c r="L158" s="258">
        <v>156155145.32999998</v>
      </c>
      <c r="M158" s="218">
        <f t="shared" si="4"/>
        <v>0.86968626805786731</v>
      </c>
      <c r="N158" s="218">
        <f t="shared" si="5"/>
        <v>1.1925825226984854</v>
      </c>
    </row>
    <row r="159" spans="1:14" s="136" customFormat="1" ht="15" customHeight="1" x14ac:dyDescent="0.35">
      <c r="A159" s="232"/>
      <c r="B159" s="232" t="s">
        <v>809</v>
      </c>
      <c r="C159" s="241"/>
      <c r="D159" s="241" t="s">
        <v>658</v>
      </c>
      <c r="E159" s="255">
        <v>144</v>
      </c>
      <c r="F159" s="129" t="s">
        <v>135</v>
      </c>
      <c r="G159" s="172">
        <v>252</v>
      </c>
      <c r="H159" s="217">
        <v>614500</v>
      </c>
      <c r="I159" s="267" t="s">
        <v>136</v>
      </c>
      <c r="J159" s="258">
        <v>199294215.06</v>
      </c>
      <c r="K159" s="258">
        <v>142581007.75999999</v>
      </c>
      <c r="L159" s="258">
        <v>126663924.90000001</v>
      </c>
      <c r="M159" s="218">
        <f t="shared" si="4"/>
        <v>0.71542973646813679</v>
      </c>
      <c r="N159" s="218">
        <f t="shared" si="5"/>
        <v>1.12566390053495</v>
      </c>
    </row>
    <row r="160" spans="1:14" s="136" customFormat="1" ht="15" customHeight="1" x14ac:dyDescent="0.35">
      <c r="A160" s="232"/>
      <c r="B160" s="232" t="s">
        <v>809</v>
      </c>
      <c r="C160" s="241"/>
      <c r="D160" s="241" t="s">
        <v>658</v>
      </c>
      <c r="E160" s="255">
        <v>145</v>
      </c>
      <c r="F160" s="129" t="s">
        <v>135</v>
      </c>
      <c r="G160" s="172">
        <v>252</v>
      </c>
      <c r="H160" s="217">
        <v>614600</v>
      </c>
      <c r="I160" s="267" t="s">
        <v>137</v>
      </c>
      <c r="J160" s="258">
        <v>31000</v>
      </c>
      <c r="K160" s="258">
        <v>18775</v>
      </c>
      <c r="L160" s="258">
        <v>15529</v>
      </c>
      <c r="M160" s="218">
        <f t="shared" si="4"/>
        <v>0.60564516129032253</v>
      </c>
      <c r="N160" s="218">
        <f t="shared" si="5"/>
        <v>1.2090282696889689</v>
      </c>
    </row>
    <row r="161" spans="1:14" s="136" customFormat="1" ht="15" customHeight="1" x14ac:dyDescent="0.35">
      <c r="A161" s="232"/>
      <c r="B161" s="232" t="s">
        <v>805</v>
      </c>
      <c r="C161" s="241"/>
      <c r="D161" s="241" t="s">
        <v>634</v>
      </c>
      <c r="E161" s="255">
        <v>146</v>
      </c>
      <c r="F161" s="131" t="s">
        <v>138</v>
      </c>
      <c r="G161" s="187">
        <v>2611</v>
      </c>
      <c r="H161" s="288">
        <v>614700</v>
      </c>
      <c r="I161" s="289" t="s">
        <v>139</v>
      </c>
      <c r="J161" s="258">
        <v>815000</v>
      </c>
      <c r="K161" s="258">
        <v>534958.58000000007</v>
      </c>
      <c r="L161" s="258">
        <v>1514559.33</v>
      </c>
      <c r="M161" s="218">
        <f t="shared" si="4"/>
        <v>0.65639089570552156</v>
      </c>
      <c r="N161" s="218">
        <f t="shared" si="5"/>
        <v>0.35321071245191832</v>
      </c>
    </row>
    <row r="162" spans="1:14" s="136" customFormat="1" ht="15" customHeight="1" x14ac:dyDescent="0.35">
      <c r="A162" s="232"/>
      <c r="B162" s="232" t="s">
        <v>805</v>
      </c>
      <c r="C162" s="241"/>
      <c r="D162" s="241">
        <v>2821</v>
      </c>
      <c r="E162" s="255">
        <v>147</v>
      </c>
      <c r="F162" s="129" t="s">
        <v>140</v>
      </c>
      <c r="G162" s="172">
        <v>2821</v>
      </c>
      <c r="H162" s="217">
        <v>614800</v>
      </c>
      <c r="I162" s="267" t="s">
        <v>141</v>
      </c>
      <c r="J162" s="258">
        <v>86124797</v>
      </c>
      <c r="K162" s="258">
        <v>77716441.149999991</v>
      </c>
      <c r="L162" s="258">
        <v>77730656.340000004</v>
      </c>
      <c r="M162" s="218">
        <f t="shared" si="4"/>
        <v>0.90237009383023559</v>
      </c>
      <c r="N162" s="218">
        <f t="shared" si="5"/>
        <v>0.99981712247561849</v>
      </c>
    </row>
    <row r="163" spans="1:14" s="188" customFormat="1" ht="25.5" customHeight="1" x14ac:dyDescent="0.35">
      <c r="A163" s="234"/>
      <c r="B163" s="234"/>
      <c r="C163" s="241"/>
      <c r="D163" s="241"/>
      <c r="E163" s="255">
        <v>148</v>
      </c>
      <c r="F163" s="129"/>
      <c r="G163" s="128"/>
      <c r="H163" s="151">
        <v>615000</v>
      </c>
      <c r="I163" s="165" t="s">
        <v>142</v>
      </c>
      <c r="J163" s="272">
        <v>652626257.26999998</v>
      </c>
      <c r="K163" s="272">
        <v>195500955.74000001</v>
      </c>
      <c r="L163" s="272">
        <v>306011225.65000004</v>
      </c>
      <c r="M163" s="218">
        <f t="shared" si="4"/>
        <v>0.29956035872322972</v>
      </c>
      <c r="N163" s="218">
        <f t="shared" si="5"/>
        <v>0.63886857524502705</v>
      </c>
    </row>
    <row r="164" spans="1:14" s="136" customFormat="1" ht="30" customHeight="1" x14ac:dyDescent="0.35">
      <c r="A164" s="232"/>
      <c r="B164" s="232" t="s">
        <v>805</v>
      </c>
      <c r="C164" s="241"/>
      <c r="D164" s="241" t="s">
        <v>460</v>
      </c>
      <c r="E164" s="255">
        <v>149</v>
      </c>
      <c r="F164" s="129" t="s">
        <v>144</v>
      </c>
      <c r="G164" s="171">
        <v>2632</v>
      </c>
      <c r="H164" s="191">
        <v>615100</v>
      </c>
      <c r="I164" s="317" t="s">
        <v>870</v>
      </c>
      <c r="J164" s="259">
        <v>185062647.42000002</v>
      </c>
      <c r="K164" s="259">
        <v>42550380.219999984</v>
      </c>
      <c r="L164" s="259">
        <v>38267738.75</v>
      </c>
      <c r="M164" s="218">
        <f t="shared" si="4"/>
        <v>0.22992419493184824</v>
      </c>
      <c r="N164" s="218">
        <f t="shared" si="5"/>
        <v>1.1119125825013632</v>
      </c>
    </row>
    <row r="165" spans="1:14" s="136" customFormat="1" ht="17.25" customHeight="1" x14ac:dyDescent="0.35">
      <c r="A165" s="232"/>
      <c r="B165" s="232"/>
      <c r="C165" s="241"/>
      <c r="D165" s="241"/>
      <c r="E165" s="255">
        <v>150</v>
      </c>
      <c r="F165" s="129" t="s">
        <v>144</v>
      </c>
      <c r="G165" s="129">
        <v>2632</v>
      </c>
      <c r="H165" s="191">
        <v>615100</v>
      </c>
      <c r="I165" s="192" t="s">
        <v>143</v>
      </c>
      <c r="J165" s="300">
        <v>185062647.42000002</v>
      </c>
      <c r="K165" s="300">
        <v>42550380.219999984</v>
      </c>
      <c r="L165" s="300">
        <v>38267738.75</v>
      </c>
      <c r="M165" s="218">
        <f t="shared" si="4"/>
        <v>0.22992419493184824</v>
      </c>
      <c r="N165" s="218">
        <f t="shared" si="5"/>
        <v>1.1119125825013632</v>
      </c>
    </row>
    <row r="166" spans="1:14" s="136" customFormat="1" ht="13.5" customHeight="1" x14ac:dyDescent="0.35">
      <c r="A166" s="232" t="s">
        <v>805</v>
      </c>
      <c r="B166" s="232" t="s">
        <v>805</v>
      </c>
      <c r="C166" s="241" t="s">
        <v>460</v>
      </c>
      <c r="D166" s="241" t="s">
        <v>440</v>
      </c>
      <c r="E166" s="255">
        <v>151</v>
      </c>
      <c r="F166" s="129" t="s">
        <v>144</v>
      </c>
      <c r="G166" s="171">
        <v>2632</v>
      </c>
      <c r="H166" s="217">
        <v>615111</v>
      </c>
      <c r="I166" s="264" t="s">
        <v>777</v>
      </c>
      <c r="J166" s="258">
        <v>4218400</v>
      </c>
      <c r="K166" s="258">
        <v>541134</v>
      </c>
      <c r="L166" s="258">
        <v>1088507</v>
      </c>
      <c r="M166" s="218">
        <f t="shared" si="4"/>
        <v>0.12827944244263229</v>
      </c>
      <c r="N166" s="218">
        <f t="shared" si="5"/>
        <v>0.49713414796597544</v>
      </c>
    </row>
    <row r="167" spans="1:14" s="136" customFormat="1" ht="13.5" customHeight="1" x14ac:dyDescent="0.35">
      <c r="A167" s="232" t="s">
        <v>805</v>
      </c>
      <c r="B167" s="232" t="s">
        <v>805</v>
      </c>
      <c r="C167" s="241" t="s">
        <v>460</v>
      </c>
      <c r="D167" s="241" t="s">
        <v>441</v>
      </c>
      <c r="E167" s="255">
        <v>152</v>
      </c>
      <c r="F167" s="129" t="s">
        <v>144</v>
      </c>
      <c r="G167" s="171">
        <v>2632</v>
      </c>
      <c r="H167" s="217">
        <v>615112</v>
      </c>
      <c r="I167" s="264" t="s">
        <v>778</v>
      </c>
      <c r="J167" s="258">
        <v>17000</v>
      </c>
      <c r="K167" s="258"/>
      <c r="L167" s="258"/>
      <c r="M167" s="218">
        <f t="shared" si="4"/>
        <v>0</v>
      </c>
      <c r="N167" s="218" t="str">
        <f t="shared" si="5"/>
        <v/>
      </c>
    </row>
    <row r="168" spans="1:14" s="136" customFormat="1" ht="15.75" customHeight="1" x14ac:dyDescent="0.35">
      <c r="A168" s="232" t="s">
        <v>805</v>
      </c>
      <c r="B168" s="232" t="s">
        <v>805</v>
      </c>
      <c r="C168" s="241" t="s">
        <v>460</v>
      </c>
      <c r="D168" s="241" t="s">
        <v>442</v>
      </c>
      <c r="E168" s="255">
        <v>153</v>
      </c>
      <c r="F168" s="129" t="s">
        <v>144</v>
      </c>
      <c r="G168" s="171">
        <v>2632</v>
      </c>
      <c r="H168" s="217">
        <v>615113</v>
      </c>
      <c r="I168" s="264" t="s">
        <v>779</v>
      </c>
      <c r="J168" s="258">
        <v>0</v>
      </c>
      <c r="K168" s="258">
        <v>0</v>
      </c>
      <c r="L168" s="258">
        <v>0</v>
      </c>
      <c r="M168" s="218" t="str">
        <f t="shared" si="4"/>
        <v/>
      </c>
      <c r="N168" s="218" t="str">
        <f t="shared" si="5"/>
        <v/>
      </c>
    </row>
    <row r="169" spans="1:14" s="136" customFormat="1" ht="15" customHeight="1" x14ac:dyDescent="0.35">
      <c r="A169" s="232" t="s">
        <v>805</v>
      </c>
      <c r="B169" s="232" t="s">
        <v>805</v>
      </c>
      <c r="C169" s="241" t="s">
        <v>460</v>
      </c>
      <c r="D169" s="241" t="s">
        <v>444</v>
      </c>
      <c r="E169" s="255">
        <v>154</v>
      </c>
      <c r="F169" s="129" t="s">
        <v>144</v>
      </c>
      <c r="G169" s="171">
        <v>2632</v>
      </c>
      <c r="H169" s="217">
        <v>615114</v>
      </c>
      <c r="I169" s="264" t="s">
        <v>780</v>
      </c>
      <c r="J169" s="258">
        <v>5802449.2000000002</v>
      </c>
      <c r="K169" s="258"/>
      <c r="L169" s="258"/>
      <c r="M169" s="218">
        <f t="shared" si="4"/>
        <v>0</v>
      </c>
      <c r="N169" s="218" t="str">
        <f t="shared" si="5"/>
        <v/>
      </c>
    </row>
    <row r="170" spans="1:14" s="136" customFormat="1" ht="15" customHeight="1" x14ac:dyDescent="0.35">
      <c r="A170" s="232" t="s">
        <v>805</v>
      </c>
      <c r="B170" s="232" t="s">
        <v>805</v>
      </c>
      <c r="C170" s="241" t="s">
        <v>460</v>
      </c>
      <c r="D170" s="241" t="s">
        <v>451</v>
      </c>
      <c r="E170" s="255">
        <v>155</v>
      </c>
      <c r="F170" s="129" t="s">
        <v>144</v>
      </c>
      <c r="G170" s="171">
        <v>2632</v>
      </c>
      <c r="H170" s="217">
        <v>615115</v>
      </c>
      <c r="I170" s="264" t="s">
        <v>781</v>
      </c>
      <c r="J170" s="258">
        <v>3956788.71</v>
      </c>
      <c r="K170" s="258"/>
      <c r="L170" s="258"/>
      <c r="M170" s="218">
        <f t="shared" si="4"/>
        <v>0</v>
      </c>
      <c r="N170" s="218" t="str">
        <f t="shared" si="5"/>
        <v/>
      </c>
    </row>
    <row r="171" spans="1:14" s="136" customFormat="1" ht="15.75" customHeight="1" x14ac:dyDescent="0.35">
      <c r="A171" s="232" t="s">
        <v>805</v>
      </c>
      <c r="B171" s="232" t="s">
        <v>805</v>
      </c>
      <c r="C171" s="241" t="s">
        <v>460</v>
      </c>
      <c r="D171" s="241" t="s">
        <v>451</v>
      </c>
      <c r="E171" s="255">
        <v>156</v>
      </c>
      <c r="F171" s="129" t="s">
        <v>144</v>
      </c>
      <c r="G171" s="171">
        <v>2632</v>
      </c>
      <c r="H171" s="217">
        <v>615116</v>
      </c>
      <c r="I171" s="264" t="s">
        <v>782</v>
      </c>
      <c r="J171" s="258">
        <v>90406653.510000005</v>
      </c>
      <c r="K171" s="258"/>
      <c r="L171" s="258"/>
      <c r="M171" s="218">
        <f t="shared" si="4"/>
        <v>0</v>
      </c>
      <c r="N171" s="218" t="str">
        <f t="shared" si="5"/>
        <v/>
      </c>
    </row>
    <row r="172" spans="1:14" s="136" customFormat="1" ht="26.25" customHeight="1" x14ac:dyDescent="0.35">
      <c r="A172" s="232" t="s">
        <v>805</v>
      </c>
      <c r="B172" s="232" t="s">
        <v>805</v>
      </c>
      <c r="C172" s="241" t="s">
        <v>460</v>
      </c>
      <c r="D172" s="241" t="s">
        <v>454</v>
      </c>
      <c r="E172" s="255">
        <v>157</v>
      </c>
      <c r="F172" s="129" t="s">
        <v>144</v>
      </c>
      <c r="G172" s="171">
        <v>2632</v>
      </c>
      <c r="H172" s="217">
        <v>615122</v>
      </c>
      <c r="I172" s="219" t="s">
        <v>783</v>
      </c>
      <c r="J172" s="258">
        <v>1000</v>
      </c>
      <c r="K172" s="258"/>
      <c r="L172" s="258"/>
      <c r="M172" s="218">
        <f t="shared" si="4"/>
        <v>0</v>
      </c>
      <c r="N172" s="218" t="str">
        <f t="shared" si="5"/>
        <v/>
      </c>
    </row>
    <row r="173" spans="1:14" s="136" customFormat="1" ht="27.75" customHeight="1" x14ac:dyDescent="0.35">
      <c r="A173" s="232" t="s">
        <v>805</v>
      </c>
      <c r="B173" s="232" t="s">
        <v>805</v>
      </c>
      <c r="C173" s="241" t="s">
        <v>460</v>
      </c>
      <c r="D173" s="241" t="s">
        <v>454</v>
      </c>
      <c r="E173" s="255">
        <v>158</v>
      </c>
      <c r="F173" s="129" t="s">
        <v>144</v>
      </c>
      <c r="G173" s="171">
        <v>2632</v>
      </c>
      <c r="H173" s="217">
        <v>615123</v>
      </c>
      <c r="I173" s="219" t="s">
        <v>145</v>
      </c>
      <c r="J173" s="258">
        <v>35000</v>
      </c>
      <c r="K173" s="258"/>
      <c r="L173" s="258"/>
      <c r="M173" s="218">
        <f t="shared" si="4"/>
        <v>0</v>
      </c>
      <c r="N173" s="218" t="str">
        <f t="shared" si="5"/>
        <v/>
      </c>
    </row>
    <row r="174" spans="1:14" s="136" customFormat="1" ht="14.25" customHeight="1" x14ac:dyDescent="0.35">
      <c r="A174" s="232" t="s">
        <v>805</v>
      </c>
      <c r="B174" s="232" t="s">
        <v>805</v>
      </c>
      <c r="C174" s="241" t="s">
        <v>460</v>
      </c>
      <c r="D174" s="241" t="s">
        <v>460</v>
      </c>
      <c r="E174" s="255">
        <v>159</v>
      </c>
      <c r="F174" s="129" t="s">
        <v>144</v>
      </c>
      <c r="G174" s="171">
        <v>2632</v>
      </c>
      <c r="H174" s="217">
        <v>615130</v>
      </c>
      <c r="I174" s="290" t="s">
        <v>146</v>
      </c>
      <c r="J174" s="258">
        <v>291266</v>
      </c>
      <c r="K174" s="258"/>
      <c r="L174" s="258"/>
      <c r="M174" s="218">
        <f t="shared" si="4"/>
        <v>0</v>
      </c>
      <c r="N174" s="218" t="str">
        <f t="shared" si="5"/>
        <v/>
      </c>
    </row>
    <row r="175" spans="1:14" s="136" customFormat="1" ht="13.5" customHeight="1" x14ac:dyDescent="0.35">
      <c r="A175" s="232"/>
      <c r="B175" s="232" t="s">
        <v>805</v>
      </c>
      <c r="C175" s="241"/>
      <c r="D175" s="241" t="s">
        <v>472</v>
      </c>
      <c r="E175" s="255">
        <v>160</v>
      </c>
      <c r="F175" s="129" t="s">
        <v>130</v>
      </c>
      <c r="G175" s="171">
        <v>2822</v>
      </c>
      <c r="H175" s="191">
        <v>615200</v>
      </c>
      <c r="I175" s="192" t="s">
        <v>147</v>
      </c>
      <c r="J175" s="258">
        <v>18909001.969999999</v>
      </c>
      <c r="K175" s="258">
        <v>15508662</v>
      </c>
      <c r="L175" s="258">
        <v>13512088.84</v>
      </c>
      <c r="M175" s="218">
        <f t="shared" si="4"/>
        <v>0.82017348269386214</v>
      </c>
      <c r="N175" s="218">
        <f t="shared" si="5"/>
        <v>1.1477619917721027</v>
      </c>
    </row>
    <row r="176" spans="1:14" s="136" customFormat="1" ht="13.5" customHeight="1" x14ac:dyDescent="0.35">
      <c r="A176" s="232"/>
      <c r="B176" s="232" t="s">
        <v>805</v>
      </c>
      <c r="C176" s="241"/>
      <c r="D176" s="241" t="s">
        <v>472</v>
      </c>
      <c r="E176" s="255">
        <v>161</v>
      </c>
      <c r="F176" s="129" t="s">
        <v>130</v>
      </c>
      <c r="G176" s="171">
        <v>2822</v>
      </c>
      <c r="H176" s="191">
        <v>615300</v>
      </c>
      <c r="I176" s="192" t="s">
        <v>148</v>
      </c>
      <c r="J176" s="258">
        <v>81459105.879999995</v>
      </c>
      <c r="K176" s="258">
        <v>50267889.480000004</v>
      </c>
      <c r="L176" s="258">
        <v>50151107.879999995</v>
      </c>
      <c r="M176" s="218">
        <f t="shared" si="4"/>
        <v>0.61709355801242449</v>
      </c>
      <c r="N176" s="218">
        <f t="shared" si="5"/>
        <v>1.0023285946200717</v>
      </c>
    </row>
    <row r="177" spans="1:14" s="136" customFormat="1" ht="13.5" customHeight="1" x14ac:dyDescent="0.35">
      <c r="A177" s="232"/>
      <c r="B177" s="232" t="s">
        <v>805</v>
      </c>
      <c r="C177" s="241"/>
      <c r="D177" s="241" t="s">
        <v>472</v>
      </c>
      <c r="E177" s="255">
        <v>162</v>
      </c>
      <c r="F177" s="129" t="s">
        <v>130</v>
      </c>
      <c r="G177" s="171">
        <v>2822</v>
      </c>
      <c r="H177" s="217">
        <v>615400</v>
      </c>
      <c r="I177" s="267" t="s">
        <v>149</v>
      </c>
      <c r="J177" s="258">
        <v>361291452</v>
      </c>
      <c r="K177" s="258">
        <v>85387047.050000012</v>
      </c>
      <c r="L177" s="258">
        <v>200348544.18000001</v>
      </c>
      <c r="M177" s="218">
        <f t="shared" si="4"/>
        <v>0.23633840927407276</v>
      </c>
      <c r="N177" s="218">
        <f t="shared" si="5"/>
        <v>0.42619250067165626</v>
      </c>
    </row>
    <row r="178" spans="1:14" s="136" customFormat="1" ht="13.5" customHeight="1" x14ac:dyDescent="0.35">
      <c r="A178" s="232"/>
      <c r="B178" s="232" t="s">
        <v>805</v>
      </c>
      <c r="C178" s="241"/>
      <c r="D178" s="241" t="s">
        <v>472</v>
      </c>
      <c r="E178" s="255">
        <v>163</v>
      </c>
      <c r="F178" s="129" t="s">
        <v>130</v>
      </c>
      <c r="G178" s="171">
        <v>2822</v>
      </c>
      <c r="H178" s="288">
        <v>615500</v>
      </c>
      <c r="I178" s="267" t="s">
        <v>150</v>
      </c>
      <c r="J178" s="258">
        <v>5117050</v>
      </c>
      <c r="K178" s="258">
        <v>1173575.56</v>
      </c>
      <c r="L178" s="258">
        <v>1902251</v>
      </c>
      <c r="M178" s="218">
        <f t="shared" si="4"/>
        <v>0.22934611934610763</v>
      </c>
      <c r="N178" s="218">
        <f t="shared" si="5"/>
        <v>0.61694043530533038</v>
      </c>
    </row>
    <row r="179" spans="1:14" s="136" customFormat="1" ht="13.5" customHeight="1" x14ac:dyDescent="0.35">
      <c r="A179" s="232"/>
      <c r="B179" s="232" t="s">
        <v>805</v>
      </c>
      <c r="C179" s="241"/>
      <c r="D179" s="241" t="s">
        <v>472</v>
      </c>
      <c r="E179" s="255">
        <v>164</v>
      </c>
      <c r="F179" s="129" t="s">
        <v>130</v>
      </c>
      <c r="G179" s="171">
        <v>2822</v>
      </c>
      <c r="H179" s="288">
        <v>615600</v>
      </c>
      <c r="I179" s="267" t="s">
        <v>151</v>
      </c>
      <c r="J179" s="258">
        <v>0</v>
      </c>
      <c r="K179" s="258">
        <v>0</v>
      </c>
      <c r="L179" s="258">
        <v>12783</v>
      </c>
      <c r="M179" s="218" t="str">
        <f t="shared" si="4"/>
        <v/>
      </c>
      <c r="N179" s="218">
        <f t="shared" si="5"/>
        <v>0</v>
      </c>
    </row>
    <row r="180" spans="1:14" s="136" customFormat="1" ht="13.5" customHeight="1" x14ac:dyDescent="0.35">
      <c r="A180" s="232"/>
      <c r="B180" s="232" t="s">
        <v>805</v>
      </c>
      <c r="C180" s="241"/>
      <c r="D180" s="241" t="s">
        <v>634</v>
      </c>
      <c r="E180" s="255">
        <v>165</v>
      </c>
      <c r="F180" s="129" t="s">
        <v>152</v>
      </c>
      <c r="G180" s="171">
        <v>2612</v>
      </c>
      <c r="H180" s="288">
        <v>615700</v>
      </c>
      <c r="I180" s="267" t="s">
        <v>153</v>
      </c>
      <c r="J180" s="258">
        <v>787000</v>
      </c>
      <c r="K180" s="258">
        <v>613401.42999999993</v>
      </c>
      <c r="L180" s="258">
        <v>1816712</v>
      </c>
      <c r="M180" s="218">
        <f t="shared" si="4"/>
        <v>0.77941731893265553</v>
      </c>
      <c r="N180" s="218">
        <f t="shared" si="5"/>
        <v>0.33764373769755468</v>
      </c>
    </row>
    <row r="181" spans="1:14" s="136" customFormat="1" ht="13.5" customHeight="1" x14ac:dyDescent="0.35">
      <c r="A181" s="232"/>
      <c r="B181" s="232"/>
      <c r="C181" s="241"/>
      <c r="D181" s="241"/>
      <c r="E181" s="255">
        <v>166</v>
      </c>
      <c r="F181" s="129" t="s">
        <v>115</v>
      </c>
      <c r="G181" s="172">
        <v>24</v>
      </c>
      <c r="H181" s="181">
        <v>616000</v>
      </c>
      <c r="I181" s="213" t="s">
        <v>154</v>
      </c>
      <c r="J181" s="216">
        <v>137415351.00999999</v>
      </c>
      <c r="K181" s="216">
        <v>112227194.64</v>
      </c>
      <c r="L181" s="216">
        <v>113244121.71000001</v>
      </c>
      <c r="M181" s="218">
        <f t="shared" si="4"/>
        <v>0.81670056376622002</v>
      </c>
      <c r="N181" s="218">
        <f t="shared" si="5"/>
        <v>0.9910200454147704</v>
      </c>
    </row>
    <row r="182" spans="1:14" s="136" customFormat="1" ht="13.5" customHeight="1" x14ac:dyDescent="0.35">
      <c r="A182" s="232"/>
      <c r="B182" s="232" t="s">
        <v>807</v>
      </c>
      <c r="C182" s="241"/>
      <c r="D182" s="241">
        <v>241</v>
      </c>
      <c r="E182" s="255">
        <v>167</v>
      </c>
      <c r="F182" s="129" t="s">
        <v>730</v>
      </c>
      <c r="G182" s="180">
        <v>243</v>
      </c>
      <c r="H182" s="217">
        <v>616100</v>
      </c>
      <c r="I182" s="267" t="s">
        <v>155</v>
      </c>
      <c r="J182" s="258">
        <v>81241229</v>
      </c>
      <c r="K182" s="258">
        <v>81149134.420000002</v>
      </c>
      <c r="L182" s="258">
        <v>79628581.659999996</v>
      </c>
      <c r="M182" s="218">
        <f t="shared" si="4"/>
        <v>0.99886640587379594</v>
      </c>
      <c r="N182" s="218">
        <f t="shared" si="5"/>
        <v>1.0190955650383489</v>
      </c>
    </row>
    <row r="183" spans="1:14" s="136" customFormat="1" ht="13.5" customHeight="1" x14ac:dyDescent="0.35">
      <c r="A183" s="232"/>
      <c r="B183" s="232" t="s">
        <v>807</v>
      </c>
      <c r="C183" s="241"/>
      <c r="D183" s="241">
        <v>241</v>
      </c>
      <c r="E183" s="255">
        <v>168</v>
      </c>
      <c r="F183" s="129" t="s">
        <v>115</v>
      </c>
      <c r="G183" s="180">
        <v>241</v>
      </c>
      <c r="H183" s="191">
        <v>616200</v>
      </c>
      <c r="I183" s="192" t="s">
        <v>156</v>
      </c>
      <c r="J183" s="258">
        <v>6713508</v>
      </c>
      <c r="K183" s="258">
        <v>5242418.63</v>
      </c>
      <c r="L183" s="258">
        <v>5242652.03</v>
      </c>
      <c r="M183" s="218">
        <f t="shared" si="4"/>
        <v>0.78087620212860398</v>
      </c>
      <c r="N183" s="218">
        <f t="shared" si="5"/>
        <v>0.99995548054712291</v>
      </c>
    </row>
    <row r="184" spans="1:14" s="136" customFormat="1" ht="13.5" customHeight="1" x14ac:dyDescent="0.35">
      <c r="A184" s="232"/>
      <c r="B184" s="232" t="s">
        <v>807</v>
      </c>
      <c r="C184" s="241"/>
      <c r="D184" s="241" t="s">
        <v>427</v>
      </c>
      <c r="E184" s="255">
        <v>169</v>
      </c>
      <c r="F184" s="129" t="s">
        <v>115</v>
      </c>
      <c r="G184" s="180">
        <v>242</v>
      </c>
      <c r="H184" s="191">
        <v>616300</v>
      </c>
      <c r="I184" s="192" t="s">
        <v>157</v>
      </c>
      <c r="J184" s="258">
        <v>34824161.009999998</v>
      </c>
      <c r="K184" s="258">
        <v>25776124.82</v>
      </c>
      <c r="L184" s="258">
        <v>28313562.02</v>
      </c>
      <c r="M184" s="218">
        <f t="shared" si="4"/>
        <v>0.7401793488319276</v>
      </c>
      <c r="N184" s="218">
        <f t="shared" si="5"/>
        <v>0.91038085571120952</v>
      </c>
    </row>
    <row r="185" spans="1:14" s="136" customFormat="1" ht="15.75" customHeight="1" x14ac:dyDescent="0.35">
      <c r="A185" s="232"/>
      <c r="B185" s="232" t="s">
        <v>807</v>
      </c>
      <c r="C185" s="241"/>
      <c r="D185" s="241" t="s">
        <v>427</v>
      </c>
      <c r="E185" s="255">
        <v>170</v>
      </c>
      <c r="F185" s="129" t="s">
        <v>115</v>
      </c>
      <c r="G185" s="180">
        <v>242</v>
      </c>
      <c r="H185" s="191">
        <v>616500</v>
      </c>
      <c r="I185" s="192" t="s">
        <v>158</v>
      </c>
      <c r="J185" s="258">
        <v>14636453</v>
      </c>
      <c r="K185" s="258">
        <v>59516.77</v>
      </c>
      <c r="L185" s="258">
        <v>59326</v>
      </c>
      <c r="M185" s="218">
        <f t="shared" si="4"/>
        <v>4.0663383403069034E-3</v>
      </c>
      <c r="N185" s="218">
        <f t="shared" si="5"/>
        <v>1.0032156221555473</v>
      </c>
    </row>
    <row r="186" spans="1:14" s="136" customFormat="1" ht="17.25" customHeight="1" x14ac:dyDescent="0.35">
      <c r="A186" s="232"/>
      <c r="B186" s="232" t="s">
        <v>805</v>
      </c>
      <c r="C186" s="241"/>
      <c r="D186" s="241" t="s">
        <v>460</v>
      </c>
      <c r="E186" s="255">
        <v>171</v>
      </c>
      <c r="F186" s="129" t="s">
        <v>118</v>
      </c>
      <c r="G186" s="171">
        <v>2631</v>
      </c>
      <c r="H186" s="217">
        <v>600000</v>
      </c>
      <c r="I186" s="267" t="s">
        <v>159</v>
      </c>
      <c r="J186" s="258">
        <v>34221700.829999998</v>
      </c>
      <c r="K186" s="291">
        <v>0</v>
      </c>
      <c r="L186" s="291">
        <v>0</v>
      </c>
      <c r="M186" s="218">
        <f t="shared" si="4"/>
        <v>0</v>
      </c>
      <c r="N186" s="218" t="str">
        <f t="shared" si="5"/>
        <v/>
      </c>
    </row>
    <row r="187" spans="1:14" s="136" customFormat="1" ht="26.25" customHeight="1" x14ac:dyDescent="0.35">
      <c r="A187" s="232"/>
      <c r="B187" s="232"/>
      <c r="C187" s="241"/>
      <c r="D187" s="241"/>
      <c r="E187" s="245">
        <v>172</v>
      </c>
      <c r="F187" s="245"/>
      <c r="G187" s="246"/>
      <c r="H187" s="292"/>
      <c r="I187" s="189" t="s">
        <v>160</v>
      </c>
      <c r="J187" s="254">
        <v>608443657.79999995</v>
      </c>
      <c r="K187" s="254">
        <v>1094034154.7000003</v>
      </c>
      <c r="L187" s="254">
        <v>1194963483.8800001</v>
      </c>
      <c r="M187" s="252"/>
      <c r="N187" s="252"/>
    </row>
    <row r="188" spans="1:14" s="136" customFormat="1" ht="26.25" customHeight="1" x14ac:dyDescent="0.35">
      <c r="A188" s="232"/>
      <c r="B188" s="232"/>
      <c r="C188" s="241"/>
      <c r="D188" s="241"/>
      <c r="E188" s="245">
        <v>173</v>
      </c>
      <c r="F188" s="245"/>
      <c r="G188" s="244" t="s">
        <v>700</v>
      </c>
      <c r="H188" s="249"/>
      <c r="I188" s="189" t="s">
        <v>161</v>
      </c>
      <c r="J188" s="293">
        <v>0</v>
      </c>
      <c r="K188" s="293">
        <v>0</v>
      </c>
      <c r="L188" s="293">
        <v>0</v>
      </c>
      <c r="M188" s="252"/>
      <c r="N188" s="252"/>
    </row>
    <row r="189" spans="1:14" s="136" customFormat="1" ht="26.25" customHeight="1" x14ac:dyDescent="0.35">
      <c r="A189" s="232"/>
      <c r="B189" s="232"/>
      <c r="C189" s="241"/>
      <c r="D189" s="241"/>
      <c r="E189" s="255">
        <v>174</v>
      </c>
      <c r="F189" s="129" t="s">
        <v>54</v>
      </c>
      <c r="G189" s="172" t="s">
        <v>496</v>
      </c>
      <c r="H189" s="181">
        <v>811000</v>
      </c>
      <c r="I189" s="213" t="s">
        <v>162</v>
      </c>
      <c r="J189" s="216">
        <v>40886957</v>
      </c>
      <c r="K189" s="216">
        <v>31661541.099999998</v>
      </c>
      <c r="L189" s="216">
        <v>12605945.910000002</v>
      </c>
      <c r="M189" s="218">
        <f t="shared" si="4"/>
        <v>0.77436775497868426</v>
      </c>
      <c r="N189" s="218">
        <f t="shared" si="5"/>
        <v>2.5116354874157945</v>
      </c>
    </row>
    <row r="190" spans="1:14" s="136" customFormat="1" ht="20.25" customHeight="1" x14ac:dyDescent="0.35">
      <c r="A190" s="232" t="s">
        <v>804</v>
      </c>
      <c r="B190" s="232"/>
      <c r="C190" s="241"/>
      <c r="D190" s="241" t="s">
        <v>496</v>
      </c>
      <c r="E190" s="255">
        <v>175</v>
      </c>
      <c r="F190" s="129" t="s">
        <v>54</v>
      </c>
      <c r="G190" s="172" t="s">
        <v>53</v>
      </c>
      <c r="H190" s="217">
        <v>811110</v>
      </c>
      <c r="I190" s="267" t="s">
        <v>163</v>
      </c>
      <c r="J190" s="258">
        <v>38898910</v>
      </c>
      <c r="K190" s="258">
        <v>31556433.52</v>
      </c>
      <c r="L190" s="258">
        <v>10884082.91</v>
      </c>
      <c r="M190" s="218">
        <f t="shared" si="4"/>
        <v>0.81124210215658998</v>
      </c>
      <c r="N190" s="218">
        <f t="shared" si="5"/>
        <v>2.8993194723835485</v>
      </c>
    </row>
    <row r="191" spans="1:14" s="136" customFormat="1" ht="20.25" customHeight="1" x14ac:dyDescent="0.35">
      <c r="A191" s="232" t="s">
        <v>804</v>
      </c>
      <c r="B191" s="232"/>
      <c r="C191" s="241"/>
      <c r="D191" s="241" t="s">
        <v>496</v>
      </c>
      <c r="E191" s="255">
        <v>176</v>
      </c>
      <c r="F191" s="129" t="s">
        <v>54</v>
      </c>
      <c r="G191" s="172" t="s">
        <v>53</v>
      </c>
      <c r="H191" s="191">
        <v>811121</v>
      </c>
      <c r="I191" s="267" t="s">
        <v>164</v>
      </c>
      <c r="J191" s="258">
        <v>3260</v>
      </c>
      <c r="K191" s="258">
        <v>3580</v>
      </c>
      <c r="L191" s="258">
        <v>3429</v>
      </c>
      <c r="M191" s="218">
        <f t="shared" si="4"/>
        <v>1.0981595092024541</v>
      </c>
      <c r="N191" s="218">
        <f t="shared" si="5"/>
        <v>1.0440361621463983</v>
      </c>
    </row>
    <row r="192" spans="1:14" s="136" customFormat="1" ht="20.25" customHeight="1" x14ac:dyDescent="0.35">
      <c r="A192" s="232" t="s">
        <v>804</v>
      </c>
      <c r="B192" s="232"/>
      <c r="C192" s="241"/>
      <c r="D192" s="241" t="s">
        <v>496</v>
      </c>
      <c r="E192" s="255">
        <v>177</v>
      </c>
      <c r="F192" s="129" t="s">
        <v>54</v>
      </c>
      <c r="G192" s="172" t="s">
        <v>53</v>
      </c>
      <c r="H192" s="191">
        <v>811124</v>
      </c>
      <c r="I192" s="267" t="s">
        <v>165</v>
      </c>
      <c r="J192" s="258">
        <v>45000</v>
      </c>
      <c r="K192" s="258">
        <v>0</v>
      </c>
      <c r="L192" s="258">
        <v>0</v>
      </c>
      <c r="M192" s="218">
        <f t="shared" si="4"/>
        <v>0</v>
      </c>
      <c r="N192" s="218" t="str">
        <f t="shared" si="5"/>
        <v/>
      </c>
    </row>
    <row r="193" spans="1:14" s="136" customFormat="1" ht="20.25" customHeight="1" x14ac:dyDescent="0.35">
      <c r="A193" s="232" t="s">
        <v>804</v>
      </c>
      <c r="B193" s="232"/>
      <c r="C193" s="241"/>
      <c r="D193" s="241" t="s">
        <v>496</v>
      </c>
      <c r="E193" s="255">
        <v>178</v>
      </c>
      <c r="F193" s="129" t="s">
        <v>54</v>
      </c>
      <c r="G193" s="172" t="s">
        <v>53</v>
      </c>
      <c r="H193" s="191">
        <v>811125</v>
      </c>
      <c r="I193" s="267" t="s">
        <v>166</v>
      </c>
      <c r="J193" s="258">
        <v>0</v>
      </c>
      <c r="K193" s="258">
        <v>0</v>
      </c>
      <c r="L193" s="258">
        <v>0</v>
      </c>
      <c r="M193" s="218" t="str">
        <f t="shared" si="4"/>
        <v/>
      </c>
      <c r="N193" s="218" t="str">
        <f t="shared" si="5"/>
        <v/>
      </c>
    </row>
    <row r="194" spans="1:14" s="136" customFormat="1" ht="15" customHeight="1" x14ac:dyDescent="0.35">
      <c r="A194" s="232"/>
      <c r="B194" s="232" t="s">
        <v>801</v>
      </c>
      <c r="C194" s="241"/>
      <c r="D194" s="241" t="s">
        <v>496</v>
      </c>
      <c r="E194" s="255">
        <v>179</v>
      </c>
      <c r="F194" s="129" t="s">
        <v>100</v>
      </c>
      <c r="G194" s="172">
        <v>1442</v>
      </c>
      <c r="H194" s="191">
        <v>811126</v>
      </c>
      <c r="I194" s="294" t="s">
        <v>167</v>
      </c>
      <c r="J194" s="258">
        <v>0</v>
      </c>
      <c r="K194" s="258">
        <v>0</v>
      </c>
      <c r="L194" s="258">
        <v>0</v>
      </c>
      <c r="M194" s="218" t="str">
        <f t="shared" si="4"/>
        <v/>
      </c>
      <c r="N194" s="218" t="str">
        <f t="shared" si="5"/>
        <v/>
      </c>
    </row>
    <row r="195" spans="1:14" s="136" customFormat="1" ht="15.75" customHeight="1" x14ac:dyDescent="0.35">
      <c r="A195" s="232" t="s">
        <v>804</v>
      </c>
      <c r="B195" s="232"/>
      <c r="C195" s="241"/>
      <c r="D195" s="241" t="s">
        <v>496</v>
      </c>
      <c r="E195" s="255">
        <v>180</v>
      </c>
      <c r="F195" s="129" t="s">
        <v>169</v>
      </c>
      <c r="G195" s="172" t="s">
        <v>168</v>
      </c>
      <c r="H195" s="217">
        <v>811200</v>
      </c>
      <c r="I195" s="267" t="s">
        <v>170</v>
      </c>
      <c r="J195" s="258">
        <v>168260</v>
      </c>
      <c r="K195" s="258">
        <v>16610.580000000002</v>
      </c>
      <c r="L195" s="258">
        <v>587768</v>
      </c>
      <c r="M195" s="218">
        <f t="shared" si="4"/>
        <v>9.8719719481754439E-2</v>
      </c>
      <c r="N195" s="218">
        <f t="shared" si="5"/>
        <v>2.826043609043024E-2</v>
      </c>
    </row>
    <row r="196" spans="1:14" s="136" customFormat="1" ht="17.399999999999999" customHeight="1" x14ac:dyDescent="0.35">
      <c r="A196" s="232" t="s">
        <v>804</v>
      </c>
      <c r="B196" s="232"/>
      <c r="C196" s="241"/>
      <c r="D196" s="241" t="s">
        <v>496</v>
      </c>
      <c r="E196" s="255">
        <v>181</v>
      </c>
      <c r="F196" s="129" t="s">
        <v>54</v>
      </c>
      <c r="G196" s="172" t="s">
        <v>53</v>
      </c>
      <c r="H196" s="217">
        <v>811900</v>
      </c>
      <c r="I196" s="267" t="s">
        <v>171</v>
      </c>
      <c r="J196" s="258">
        <v>1771527</v>
      </c>
      <c r="K196" s="258">
        <v>84917</v>
      </c>
      <c r="L196" s="258">
        <v>1130666</v>
      </c>
      <c r="M196" s="218">
        <f t="shared" si="4"/>
        <v>4.7934352679919641E-2</v>
      </c>
      <c r="N196" s="218">
        <f t="shared" si="5"/>
        <v>7.5103523056322563E-2</v>
      </c>
    </row>
    <row r="197" spans="1:14" s="136" customFormat="1" ht="23" x14ac:dyDescent="0.35">
      <c r="A197" s="232"/>
      <c r="B197" s="232"/>
      <c r="C197" s="241"/>
      <c r="D197" s="241"/>
      <c r="E197" s="255">
        <v>182</v>
      </c>
      <c r="F197" s="129" t="s">
        <v>54</v>
      </c>
      <c r="G197" s="172" t="s">
        <v>483</v>
      </c>
      <c r="H197" s="181">
        <v>821000</v>
      </c>
      <c r="I197" s="213" t="s">
        <v>784</v>
      </c>
      <c r="J197" s="216">
        <v>639447549.48000002</v>
      </c>
      <c r="K197" s="216">
        <v>351734169.72000003</v>
      </c>
      <c r="L197" s="216">
        <v>301672212.63999999</v>
      </c>
      <c r="M197" s="218">
        <f t="shared" si="4"/>
        <v>0.55005945367377029</v>
      </c>
      <c r="N197" s="218">
        <f t="shared" si="5"/>
        <v>1.1659481880743898</v>
      </c>
    </row>
    <row r="198" spans="1:14" s="136" customFormat="1" ht="15.75" customHeight="1" x14ac:dyDescent="0.35">
      <c r="A198" s="232"/>
      <c r="B198" s="232" t="s">
        <v>804</v>
      </c>
      <c r="C198" s="241"/>
      <c r="D198" s="241" t="s">
        <v>483</v>
      </c>
      <c r="E198" s="255">
        <v>183</v>
      </c>
      <c r="F198" s="129" t="s">
        <v>173</v>
      </c>
      <c r="G198" s="172" t="s">
        <v>172</v>
      </c>
      <c r="H198" s="191">
        <v>821100</v>
      </c>
      <c r="I198" s="192" t="s">
        <v>174</v>
      </c>
      <c r="J198" s="258">
        <v>24819681.949999999</v>
      </c>
      <c r="K198" s="258">
        <v>12118203.26</v>
      </c>
      <c r="L198" s="258">
        <v>9686807.1199999992</v>
      </c>
      <c r="M198" s="218">
        <f t="shared" si="4"/>
        <v>0.48824974004149158</v>
      </c>
      <c r="N198" s="218">
        <f t="shared" si="5"/>
        <v>1.2510007797078961</v>
      </c>
    </row>
    <row r="199" spans="1:14" s="136" customFormat="1" ht="15.75" customHeight="1" x14ac:dyDescent="0.35">
      <c r="A199" s="232"/>
      <c r="B199" s="232" t="s">
        <v>804</v>
      </c>
      <c r="C199" s="241"/>
      <c r="D199" s="241" t="s">
        <v>483</v>
      </c>
      <c r="E199" s="255">
        <v>184</v>
      </c>
      <c r="F199" s="129" t="s">
        <v>54</v>
      </c>
      <c r="G199" s="172" t="s">
        <v>175</v>
      </c>
      <c r="H199" s="191">
        <v>821200</v>
      </c>
      <c r="I199" s="192" t="s">
        <v>176</v>
      </c>
      <c r="J199" s="258">
        <v>180683489.06999999</v>
      </c>
      <c r="K199" s="258">
        <v>107340498.09999999</v>
      </c>
      <c r="L199" s="258">
        <v>101736283.75</v>
      </c>
      <c r="M199" s="218">
        <f t="shared" si="4"/>
        <v>0.59408028178166505</v>
      </c>
      <c r="N199" s="218">
        <f t="shared" si="5"/>
        <v>1.0550856994518438</v>
      </c>
    </row>
    <row r="200" spans="1:14" s="136" customFormat="1" ht="15.75" customHeight="1" x14ac:dyDescent="0.35">
      <c r="A200" s="232"/>
      <c r="B200" s="232" t="s">
        <v>804</v>
      </c>
      <c r="C200" s="241"/>
      <c r="D200" s="241" t="s">
        <v>483</v>
      </c>
      <c r="E200" s="255">
        <v>185</v>
      </c>
      <c r="F200" s="129" t="s">
        <v>54</v>
      </c>
      <c r="G200" s="172" t="s">
        <v>175</v>
      </c>
      <c r="H200" s="191">
        <v>821300</v>
      </c>
      <c r="I200" s="192" t="s">
        <v>177</v>
      </c>
      <c r="J200" s="258">
        <v>97014380.539999992</v>
      </c>
      <c r="K200" s="258">
        <v>57373106.230000004</v>
      </c>
      <c r="L200" s="258">
        <v>53930824.090000004</v>
      </c>
      <c r="M200" s="218">
        <f t="shared" si="4"/>
        <v>0.59138764697203317</v>
      </c>
      <c r="N200" s="218">
        <f t="shared" si="5"/>
        <v>1.0638277311367523</v>
      </c>
    </row>
    <row r="201" spans="1:14" s="136" customFormat="1" ht="15.75" customHeight="1" x14ac:dyDescent="0.35">
      <c r="A201" s="232"/>
      <c r="B201" s="232" t="s">
        <v>804</v>
      </c>
      <c r="C201" s="241"/>
      <c r="D201" s="241" t="s">
        <v>483</v>
      </c>
      <c r="E201" s="255">
        <v>186</v>
      </c>
      <c r="F201" s="129" t="s">
        <v>54</v>
      </c>
      <c r="G201" s="172" t="s">
        <v>175</v>
      </c>
      <c r="H201" s="191">
        <v>821400</v>
      </c>
      <c r="I201" s="192" t="s">
        <v>178</v>
      </c>
      <c r="J201" s="258">
        <v>11609721</v>
      </c>
      <c r="K201" s="258">
        <v>3830322.84</v>
      </c>
      <c r="L201" s="258">
        <v>3106253.79</v>
      </c>
      <c r="M201" s="218">
        <f t="shared" si="4"/>
        <v>0.32992376302582982</v>
      </c>
      <c r="N201" s="218">
        <f t="shared" si="5"/>
        <v>1.233100415790559</v>
      </c>
    </row>
    <row r="202" spans="1:14" s="136" customFormat="1" ht="15.75" customHeight="1" x14ac:dyDescent="0.35">
      <c r="A202" s="232"/>
      <c r="B202" s="232" t="s">
        <v>804</v>
      </c>
      <c r="C202" s="241"/>
      <c r="D202" s="241" t="s">
        <v>483</v>
      </c>
      <c r="E202" s="255">
        <v>187</v>
      </c>
      <c r="F202" s="129" t="s">
        <v>54</v>
      </c>
      <c r="G202" s="172" t="s">
        <v>172</v>
      </c>
      <c r="H202" s="191">
        <v>821500</v>
      </c>
      <c r="I202" s="192" t="s">
        <v>179</v>
      </c>
      <c r="J202" s="258">
        <v>44476447.620000005</v>
      </c>
      <c r="K202" s="258">
        <v>18979344.399999999</v>
      </c>
      <c r="L202" s="258">
        <v>17572107.009999998</v>
      </c>
      <c r="M202" s="218">
        <f t="shared" si="4"/>
        <v>0.42672797436874066</v>
      </c>
      <c r="N202" s="218">
        <f t="shared" si="5"/>
        <v>1.0800835886783051</v>
      </c>
    </row>
    <row r="203" spans="1:14" s="136" customFormat="1" ht="15.75" customHeight="1" x14ac:dyDescent="0.35">
      <c r="A203" s="232"/>
      <c r="B203" s="232" t="s">
        <v>804</v>
      </c>
      <c r="C203" s="241"/>
      <c r="D203" s="241" t="s">
        <v>483</v>
      </c>
      <c r="E203" s="255">
        <v>188</v>
      </c>
      <c r="F203" s="129" t="s">
        <v>54</v>
      </c>
      <c r="G203" s="172" t="s">
        <v>175</v>
      </c>
      <c r="H203" s="191">
        <v>821600</v>
      </c>
      <c r="I203" s="192" t="s">
        <v>180</v>
      </c>
      <c r="J203" s="258">
        <v>280843829.30000001</v>
      </c>
      <c r="K203" s="258">
        <v>152092694.89000002</v>
      </c>
      <c r="L203" s="258">
        <v>115639936.88</v>
      </c>
      <c r="M203" s="218">
        <f t="shared" si="4"/>
        <v>0.54155612131158193</v>
      </c>
      <c r="N203" s="218">
        <f t="shared" si="5"/>
        <v>1.3152263741533099</v>
      </c>
    </row>
    <row r="204" spans="1:14" s="136" customFormat="1" ht="27" customHeight="1" x14ac:dyDescent="0.35">
      <c r="A204" s="235"/>
      <c r="B204" s="235"/>
      <c r="C204" s="236"/>
      <c r="D204" s="236"/>
      <c r="E204" s="245">
        <v>189</v>
      </c>
      <c r="F204" s="245" t="s">
        <v>54</v>
      </c>
      <c r="G204" s="247">
        <v>31</v>
      </c>
      <c r="H204" s="292"/>
      <c r="I204" s="189" t="s">
        <v>785</v>
      </c>
      <c r="J204" s="254">
        <v>598560592.48000002</v>
      </c>
      <c r="K204" s="254">
        <v>320072628.62</v>
      </c>
      <c r="L204" s="254">
        <v>289066266.73000002</v>
      </c>
      <c r="M204" s="252"/>
      <c r="N204" s="252"/>
    </row>
    <row r="205" spans="1:14" s="136" customFormat="1" ht="30" customHeight="1" x14ac:dyDescent="0.35">
      <c r="A205" s="235"/>
      <c r="B205" s="235"/>
      <c r="C205" s="236"/>
      <c r="D205" s="236"/>
      <c r="E205" s="245">
        <v>190</v>
      </c>
      <c r="F205" s="245"/>
      <c r="G205" s="246"/>
      <c r="H205" s="292"/>
      <c r="I205" s="189" t="s">
        <v>181</v>
      </c>
      <c r="J205" s="254">
        <v>9883065.3200000525</v>
      </c>
      <c r="K205" s="254">
        <v>773961526.08000016</v>
      </c>
      <c r="L205" s="254">
        <v>905897217.1500001</v>
      </c>
      <c r="M205" s="252"/>
      <c r="N205" s="252"/>
    </row>
    <row r="206" spans="1:14" s="136" customFormat="1" ht="20.25" customHeight="1" x14ac:dyDescent="0.35">
      <c r="A206" s="235"/>
      <c r="B206" s="235"/>
      <c r="C206" s="236"/>
      <c r="D206" s="236"/>
      <c r="E206" s="245">
        <v>191</v>
      </c>
      <c r="F206" s="245"/>
      <c r="G206" s="244" t="s">
        <v>701</v>
      </c>
      <c r="H206" s="249"/>
      <c r="I206" s="189" t="s">
        <v>182</v>
      </c>
      <c r="J206" s="293">
        <v>0</v>
      </c>
      <c r="K206" s="293">
        <v>0</v>
      </c>
      <c r="L206" s="293">
        <v>0</v>
      </c>
      <c r="M206" s="252"/>
      <c r="N206" s="252"/>
    </row>
    <row r="207" spans="1:14" s="136" customFormat="1" ht="27" customHeight="1" x14ac:dyDescent="0.35">
      <c r="A207" s="235"/>
      <c r="B207" s="235"/>
      <c r="C207" s="236"/>
      <c r="D207" s="236"/>
      <c r="E207" s="255">
        <v>192</v>
      </c>
      <c r="F207" s="129"/>
      <c r="G207" s="190" t="s">
        <v>711</v>
      </c>
      <c r="H207" s="181"/>
      <c r="I207" s="213" t="s">
        <v>786</v>
      </c>
      <c r="J207" s="216">
        <v>7347853</v>
      </c>
      <c r="K207" s="216">
        <v>7002904.6799999997</v>
      </c>
      <c r="L207" s="216">
        <v>8044876.7100000009</v>
      </c>
      <c r="M207" s="218">
        <f t="shared" si="4"/>
        <v>0.95305454259904221</v>
      </c>
      <c r="N207" s="218">
        <f t="shared" si="5"/>
        <v>0.87048004990495365</v>
      </c>
    </row>
    <row r="208" spans="1:14" s="136" customFormat="1" ht="14.25" customHeight="1" x14ac:dyDescent="0.35">
      <c r="A208" s="235"/>
      <c r="B208" s="235"/>
      <c r="C208" s="236"/>
      <c r="D208" s="236" t="s">
        <v>635</v>
      </c>
      <c r="E208" s="255">
        <v>193</v>
      </c>
      <c r="F208" s="129" t="s">
        <v>56</v>
      </c>
      <c r="G208" s="190" t="s">
        <v>55</v>
      </c>
      <c r="H208" s="217">
        <v>811122</v>
      </c>
      <c r="I208" s="267" t="s">
        <v>183</v>
      </c>
      <c r="J208" s="258">
        <v>0</v>
      </c>
      <c r="K208" s="258">
        <v>0</v>
      </c>
      <c r="L208" s="258">
        <v>0</v>
      </c>
      <c r="M208" s="218" t="str">
        <f t="shared" ref="M208:M271" si="6">IFERROR(SUM(K208/J208),"")</f>
        <v/>
      </c>
      <c r="N208" s="218" t="str">
        <f t="shared" si="5"/>
        <v/>
      </c>
    </row>
    <row r="209" spans="1:14" s="136" customFormat="1" ht="15" customHeight="1" x14ac:dyDescent="0.35">
      <c r="A209" s="235"/>
      <c r="B209" s="235"/>
      <c r="C209" s="236"/>
      <c r="D209" s="236" t="s">
        <v>635</v>
      </c>
      <c r="E209" s="255">
        <v>194</v>
      </c>
      <c r="F209" s="129" t="s">
        <v>56</v>
      </c>
      <c r="G209" s="190" t="s">
        <v>55</v>
      </c>
      <c r="H209" s="217">
        <v>811123</v>
      </c>
      <c r="I209" s="267" t="s">
        <v>184</v>
      </c>
      <c r="J209" s="258">
        <v>0</v>
      </c>
      <c r="K209" s="258">
        <v>0</v>
      </c>
      <c r="L209" s="258">
        <v>0</v>
      </c>
      <c r="M209" s="218" t="str">
        <f t="shared" si="6"/>
        <v/>
      </c>
      <c r="N209" s="218" t="str">
        <f t="shared" ref="N209:N271" si="7">IFERROR(SUM(K209/L209),"")</f>
        <v/>
      </c>
    </row>
    <row r="210" spans="1:14" s="136" customFormat="1" ht="18" customHeight="1" x14ac:dyDescent="0.35">
      <c r="A210" s="235"/>
      <c r="B210" s="235"/>
      <c r="C210" s="236"/>
      <c r="D210" s="236" t="s">
        <v>531</v>
      </c>
      <c r="E210" s="255">
        <v>195</v>
      </c>
      <c r="F210" s="129" t="s">
        <v>45</v>
      </c>
      <c r="G210" s="190" t="s">
        <v>44</v>
      </c>
      <c r="H210" s="217">
        <v>813100</v>
      </c>
      <c r="I210" s="267" t="s">
        <v>185</v>
      </c>
      <c r="J210" s="258">
        <v>0</v>
      </c>
      <c r="K210" s="258">
        <v>100000</v>
      </c>
      <c r="L210" s="258">
        <v>0</v>
      </c>
      <c r="M210" s="218" t="str">
        <f t="shared" si="6"/>
        <v/>
      </c>
      <c r="N210" s="218" t="str">
        <f t="shared" si="7"/>
        <v/>
      </c>
    </row>
    <row r="211" spans="1:14" s="136" customFormat="1" ht="24.75" customHeight="1" x14ac:dyDescent="0.35">
      <c r="A211" s="235"/>
      <c r="B211" s="235"/>
      <c r="C211" s="236"/>
      <c r="D211" s="236" t="s">
        <v>533</v>
      </c>
      <c r="E211" s="255">
        <v>196</v>
      </c>
      <c r="F211" s="129" t="s">
        <v>45</v>
      </c>
      <c r="G211" s="190" t="s">
        <v>44</v>
      </c>
      <c r="H211" s="217">
        <v>813200</v>
      </c>
      <c r="I211" s="267" t="s">
        <v>186</v>
      </c>
      <c r="J211" s="258">
        <v>2719385</v>
      </c>
      <c r="K211" s="258">
        <v>2005781.71</v>
      </c>
      <c r="L211" s="258">
        <v>2971505.69</v>
      </c>
      <c r="M211" s="218">
        <f t="shared" si="6"/>
        <v>0.73758651680435094</v>
      </c>
      <c r="N211" s="218">
        <f t="shared" si="7"/>
        <v>0.67500517220951373</v>
      </c>
    </row>
    <row r="212" spans="1:14" s="136" customFormat="1" ht="17.25" customHeight="1" x14ac:dyDescent="0.35">
      <c r="A212" s="235"/>
      <c r="B212" s="235"/>
      <c r="C212" s="236"/>
      <c r="D212" s="236" t="s">
        <v>533</v>
      </c>
      <c r="E212" s="255">
        <v>197</v>
      </c>
      <c r="F212" s="129" t="s">
        <v>45</v>
      </c>
      <c r="G212" s="190" t="s">
        <v>44</v>
      </c>
      <c r="H212" s="217">
        <v>813300</v>
      </c>
      <c r="I212" s="267" t="s">
        <v>187</v>
      </c>
      <c r="J212" s="258">
        <v>2015192</v>
      </c>
      <c r="K212" s="258">
        <v>1182906.3999999999</v>
      </c>
      <c r="L212" s="258">
        <v>2413491.4</v>
      </c>
      <c r="M212" s="218">
        <f t="shared" si="6"/>
        <v>0.58699439060893444</v>
      </c>
      <c r="N212" s="218">
        <f t="shared" si="7"/>
        <v>0.49012248396658881</v>
      </c>
    </row>
    <row r="213" spans="1:14" s="136" customFormat="1" ht="26.25" customHeight="1" x14ac:dyDescent="0.35">
      <c r="A213" s="235"/>
      <c r="B213" s="235"/>
      <c r="C213" s="236"/>
      <c r="D213" s="236" t="s">
        <v>636</v>
      </c>
      <c r="E213" s="255">
        <v>198</v>
      </c>
      <c r="F213" s="129" t="s">
        <v>56</v>
      </c>
      <c r="G213" s="190" t="s">
        <v>55</v>
      </c>
      <c r="H213" s="217">
        <v>813400</v>
      </c>
      <c r="I213" s="267" t="s">
        <v>188</v>
      </c>
      <c r="J213" s="258">
        <v>0</v>
      </c>
      <c r="K213" s="258">
        <v>0</v>
      </c>
      <c r="L213" s="258">
        <v>0</v>
      </c>
      <c r="M213" s="218" t="str">
        <f t="shared" si="6"/>
        <v/>
      </c>
      <c r="N213" s="218" t="str">
        <f t="shared" si="7"/>
        <v/>
      </c>
    </row>
    <row r="214" spans="1:14" s="136" customFormat="1" ht="26.25" customHeight="1" x14ac:dyDescent="0.35">
      <c r="A214" s="235"/>
      <c r="B214" s="235"/>
      <c r="C214" s="236"/>
      <c r="D214" s="236" t="s">
        <v>636</v>
      </c>
      <c r="E214" s="255">
        <v>199</v>
      </c>
      <c r="F214" s="129" t="s">
        <v>56</v>
      </c>
      <c r="G214" s="190" t="s">
        <v>55</v>
      </c>
      <c r="H214" s="217">
        <v>813500</v>
      </c>
      <c r="I214" s="267" t="s">
        <v>189</v>
      </c>
      <c r="J214" s="258">
        <v>67710</v>
      </c>
      <c r="K214" s="258">
        <v>0</v>
      </c>
      <c r="L214" s="258">
        <v>265435</v>
      </c>
      <c r="M214" s="218">
        <f t="shared" si="6"/>
        <v>0</v>
      </c>
      <c r="N214" s="218">
        <f t="shared" si="7"/>
        <v>0</v>
      </c>
    </row>
    <row r="215" spans="1:14" s="136" customFormat="1" ht="17.25" customHeight="1" x14ac:dyDescent="0.35">
      <c r="A215" s="235"/>
      <c r="B215" s="235"/>
      <c r="C215" s="236"/>
      <c r="D215" s="236" t="s">
        <v>639</v>
      </c>
      <c r="E215" s="255">
        <v>200</v>
      </c>
      <c r="F215" s="129"/>
      <c r="G215" s="190" t="s">
        <v>44</v>
      </c>
      <c r="H215" s="217">
        <v>813600</v>
      </c>
      <c r="I215" s="267" t="s">
        <v>190</v>
      </c>
      <c r="J215" s="258">
        <v>2545566</v>
      </c>
      <c r="K215" s="258">
        <v>3714216.57</v>
      </c>
      <c r="L215" s="258">
        <v>2394444.62</v>
      </c>
      <c r="M215" s="218">
        <f t="shared" si="6"/>
        <v>1.4590926222301837</v>
      </c>
      <c r="N215" s="218">
        <f t="shared" si="7"/>
        <v>1.5511808203774617</v>
      </c>
    </row>
    <row r="216" spans="1:14" s="136" customFormat="1" ht="15" customHeight="1" x14ac:dyDescent="0.35">
      <c r="A216" s="235"/>
      <c r="B216" s="235"/>
      <c r="C216" s="236" t="s">
        <v>639</v>
      </c>
      <c r="D216" s="236" t="s">
        <v>639</v>
      </c>
      <c r="E216" s="255">
        <v>201</v>
      </c>
      <c r="F216" s="129" t="s">
        <v>45</v>
      </c>
      <c r="G216" s="190" t="s">
        <v>44</v>
      </c>
      <c r="H216" s="217">
        <v>813611</v>
      </c>
      <c r="I216" s="266" t="s">
        <v>191</v>
      </c>
      <c r="J216" s="258">
        <v>0</v>
      </c>
      <c r="K216" s="258">
        <v>0</v>
      </c>
      <c r="L216" s="258">
        <v>0</v>
      </c>
      <c r="M216" s="218" t="str">
        <f t="shared" si="6"/>
        <v/>
      </c>
      <c r="N216" s="218" t="str">
        <f t="shared" si="7"/>
        <v/>
      </c>
    </row>
    <row r="217" spans="1:14" s="136" customFormat="1" ht="15" customHeight="1" x14ac:dyDescent="0.35">
      <c r="A217" s="235"/>
      <c r="B217" s="235"/>
      <c r="C217" s="236" t="s">
        <v>639</v>
      </c>
      <c r="D217" s="236" t="s">
        <v>640</v>
      </c>
      <c r="E217" s="255">
        <v>202</v>
      </c>
      <c r="F217" s="129" t="s">
        <v>45</v>
      </c>
      <c r="G217" s="190" t="s">
        <v>44</v>
      </c>
      <c r="H217" s="217">
        <v>813612</v>
      </c>
      <c r="I217" s="266" t="s">
        <v>192</v>
      </c>
      <c r="J217" s="258">
        <v>2495466</v>
      </c>
      <c r="K217" s="258">
        <v>3714216.57</v>
      </c>
      <c r="L217" s="258">
        <v>2394444.94</v>
      </c>
      <c r="M217" s="218">
        <f t="shared" si="6"/>
        <v>1.4883859647857354</v>
      </c>
      <c r="N217" s="218">
        <f t="shared" si="7"/>
        <v>1.5511806130735251</v>
      </c>
    </row>
    <row r="218" spans="1:14" s="136" customFormat="1" ht="18" customHeight="1" x14ac:dyDescent="0.35">
      <c r="A218" s="235"/>
      <c r="B218" s="235"/>
      <c r="C218" s="236"/>
      <c r="D218" s="236" t="s">
        <v>193</v>
      </c>
      <c r="E218" s="255">
        <v>203</v>
      </c>
      <c r="F218" s="129" t="s">
        <v>45</v>
      </c>
      <c r="G218" s="190" t="s">
        <v>193</v>
      </c>
      <c r="H218" s="217">
        <v>813700</v>
      </c>
      <c r="I218" s="267" t="s">
        <v>194</v>
      </c>
      <c r="J218" s="258">
        <v>0</v>
      </c>
      <c r="K218" s="258">
        <v>0</v>
      </c>
      <c r="L218" s="258">
        <v>0</v>
      </c>
      <c r="M218" s="218" t="str">
        <f t="shared" si="6"/>
        <v/>
      </c>
      <c r="N218" s="218" t="str">
        <f t="shared" si="7"/>
        <v/>
      </c>
    </row>
    <row r="219" spans="1:14" s="136" customFormat="1" ht="26.25" customHeight="1" x14ac:dyDescent="0.35">
      <c r="A219" s="235"/>
      <c r="B219" s="235"/>
      <c r="C219" s="236"/>
      <c r="D219" s="236"/>
      <c r="E219" s="255">
        <v>204</v>
      </c>
      <c r="F219" s="129"/>
      <c r="G219" s="190" t="s">
        <v>787</v>
      </c>
      <c r="H219" s="181">
        <v>822000</v>
      </c>
      <c r="I219" s="213" t="s">
        <v>195</v>
      </c>
      <c r="J219" s="216">
        <v>37579516</v>
      </c>
      <c r="K219" s="216">
        <v>25211583.68</v>
      </c>
      <c r="L219" s="216">
        <v>22844660.399999999</v>
      </c>
      <c r="M219" s="218">
        <f t="shared" si="6"/>
        <v>0.67088633286282873</v>
      </c>
      <c r="N219" s="218">
        <f t="shared" si="7"/>
        <v>1.1036094754115935</v>
      </c>
    </row>
    <row r="220" spans="1:14" s="136" customFormat="1" ht="16.5" customHeight="1" x14ac:dyDescent="0.35">
      <c r="A220" s="235"/>
      <c r="B220" s="235"/>
      <c r="C220" s="236"/>
      <c r="D220" s="236" t="s">
        <v>537</v>
      </c>
      <c r="E220" s="255">
        <v>205</v>
      </c>
      <c r="F220" s="129" t="s">
        <v>45</v>
      </c>
      <c r="G220" s="190" t="s">
        <v>196</v>
      </c>
      <c r="H220" s="217">
        <v>822100</v>
      </c>
      <c r="I220" s="267" t="s">
        <v>197</v>
      </c>
      <c r="J220" s="258">
        <v>0</v>
      </c>
      <c r="K220" s="258">
        <v>0</v>
      </c>
      <c r="L220" s="258">
        <v>0</v>
      </c>
      <c r="M220" s="218" t="str">
        <f t="shared" si="6"/>
        <v/>
      </c>
      <c r="N220" s="218" t="str">
        <f t="shared" si="7"/>
        <v/>
      </c>
    </row>
    <row r="221" spans="1:14" s="136" customFormat="1" ht="24" customHeight="1" x14ac:dyDescent="0.35">
      <c r="A221" s="235"/>
      <c r="B221" s="235"/>
      <c r="C221" s="236"/>
      <c r="D221" s="236" t="s">
        <v>641</v>
      </c>
      <c r="E221" s="255">
        <v>206</v>
      </c>
      <c r="F221" s="129" t="s">
        <v>45</v>
      </c>
      <c r="G221" s="190" t="s">
        <v>196</v>
      </c>
      <c r="H221" s="217">
        <v>822200</v>
      </c>
      <c r="I221" s="267" t="s">
        <v>198</v>
      </c>
      <c r="J221" s="258">
        <v>1302200</v>
      </c>
      <c r="K221" s="258">
        <v>1156421.68</v>
      </c>
      <c r="L221" s="258">
        <v>1486182.3999999999</v>
      </c>
      <c r="M221" s="218">
        <f t="shared" si="6"/>
        <v>0.88805228075564424</v>
      </c>
      <c r="N221" s="218">
        <f t="shared" si="7"/>
        <v>0.77811557989113589</v>
      </c>
    </row>
    <row r="222" spans="1:14" s="136" customFormat="1" ht="14.25" customHeight="1" x14ac:dyDescent="0.35">
      <c r="A222" s="235"/>
      <c r="B222" s="235"/>
      <c r="C222" s="236"/>
      <c r="D222" s="236" t="s">
        <v>540</v>
      </c>
      <c r="E222" s="255">
        <v>207</v>
      </c>
      <c r="F222" s="129" t="s">
        <v>45</v>
      </c>
      <c r="G222" s="190" t="s">
        <v>196</v>
      </c>
      <c r="H222" s="217">
        <v>822300</v>
      </c>
      <c r="I222" s="267" t="s">
        <v>199</v>
      </c>
      <c r="J222" s="258">
        <v>11759100</v>
      </c>
      <c r="K222" s="258">
        <v>78115</v>
      </c>
      <c r="L222" s="258">
        <v>2300000</v>
      </c>
      <c r="M222" s="218">
        <f t="shared" si="6"/>
        <v>6.6429403610820557E-3</v>
      </c>
      <c r="N222" s="218">
        <f t="shared" si="7"/>
        <v>3.3963043478260867E-2</v>
      </c>
    </row>
    <row r="223" spans="1:14" s="136" customFormat="1" ht="13.5" customHeight="1" x14ac:dyDescent="0.35">
      <c r="A223" s="235"/>
      <c r="B223" s="235"/>
      <c r="C223" s="236"/>
      <c r="D223" s="236" t="s">
        <v>637</v>
      </c>
      <c r="E223" s="255">
        <v>208</v>
      </c>
      <c r="F223" s="129" t="s">
        <v>56</v>
      </c>
      <c r="G223" s="190" t="s">
        <v>200</v>
      </c>
      <c r="H223" s="217">
        <v>822400</v>
      </c>
      <c r="I223" s="267" t="s">
        <v>201</v>
      </c>
      <c r="J223" s="258">
        <v>164000</v>
      </c>
      <c r="K223" s="258">
        <v>80103</v>
      </c>
      <c r="L223" s="258">
        <v>313399</v>
      </c>
      <c r="M223" s="218">
        <f t="shared" si="6"/>
        <v>0.48843292682926831</v>
      </c>
      <c r="N223" s="218">
        <f t="shared" si="7"/>
        <v>0.2555943062996372</v>
      </c>
    </row>
    <row r="224" spans="1:14" s="136" customFormat="1" ht="26.25" customHeight="1" x14ac:dyDescent="0.35">
      <c r="A224" s="235"/>
      <c r="B224" s="235"/>
      <c r="C224" s="236"/>
      <c r="D224" s="236" t="s">
        <v>638</v>
      </c>
      <c r="E224" s="255">
        <v>209</v>
      </c>
      <c r="F224" s="129" t="s">
        <v>56</v>
      </c>
      <c r="G224" s="190" t="s">
        <v>200</v>
      </c>
      <c r="H224" s="217">
        <v>822500</v>
      </c>
      <c r="I224" s="267" t="s">
        <v>202</v>
      </c>
      <c r="J224" s="258">
        <v>4636000</v>
      </c>
      <c r="K224" s="258">
        <v>3729040</v>
      </c>
      <c r="L224" s="258">
        <v>1555630</v>
      </c>
      <c r="M224" s="218">
        <f t="shared" si="6"/>
        <v>0.80436583261432271</v>
      </c>
      <c r="N224" s="218">
        <f t="shared" si="7"/>
        <v>2.3971252804330079</v>
      </c>
    </row>
    <row r="225" spans="1:14" s="136" customFormat="1" ht="14.25" customHeight="1" x14ac:dyDescent="0.35">
      <c r="A225" s="235"/>
      <c r="B225" s="235"/>
      <c r="C225" s="236"/>
      <c r="D225" s="236" t="s">
        <v>642</v>
      </c>
      <c r="E225" s="255">
        <v>210</v>
      </c>
      <c r="F225" s="129"/>
      <c r="G225" s="190"/>
      <c r="H225" s="217">
        <v>822600</v>
      </c>
      <c r="I225" s="267" t="s">
        <v>203</v>
      </c>
      <c r="J225" s="258">
        <v>19718216</v>
      </c>
      <c r="K225" s="258">
        <v>20167904</v>
      </c>
      <c r="L225" s="258">
        <v>17189449</v>
      </c>
      <c r="M225" s="218">
        <f t="shared" si="6"/>
        <v>1.0228057142694857</v>
      </c>
      <c r="N225" s="218">
        <f t="shared" si="7"/>
        <v>1.1732722788263894</v>
      </c>
    </row>
    <row r="226" spans="1:14" s="136" customFormat="1" ht="16.5" customHeight="1" x14ac:dyDescent="0.35">
      <c r="A226" s="235"/>
      <c r="B226" s="235"/>
      <c r="C226" s="236" t="s">
        <v>642</v>
      </c>
      <c r="D226" s="236" t="s">
        <v>642</v>
      </c>
      <c r="E226" s="255">
        <v>211</v>
      </c>
      <c r="F226" s="129" t="s">
        <v>45</v>
      </c>
      <c r="G226" s="190" t="s">
        <v>196</v>
      </c>
      <c r="H226" s="217">
        <v>822611</v>
      </c>
      <c r="I226" s="266" t="s">
        <v>788</v>
      </c>
      <c r="J226" s="258">
        <v>0</v>
      </c>
      <c r="K226" s="258">
        <v>1387904</v>
      </c>
      <c r="L226" s="258">
        <v>739449</v>
      </c>
      <c r="M226" s="218" t="str">
        <f t="shared" si="6"/>
        <v/>
      </c>
      <c r="N226" s="218">
        <f t="shared" si="7"/>
        <v>1.8769435079363148</v>
      </c>
    </row>
    <row r="227" spans="1:14" s="136" customFormat="1" ht="15.75" customHeight="1" x14ac:dyDescent="0.35">
      <c r="A227" s="235"/>
      <c r="B227" s="235"/>
      <c r="C227" s="236" t="s">
        <v>642</v>
      </c>
      <c r="D227" s="236" t="s">
        <v>641</v>
      </c>
      <c r="E227" s="255">
        <v>212</v>
      </c>
      <c r="F227" s="129" t="s">
        <v>45</v>
      </c>
      <c r="G227" s="190" t="s">
        <v>196</v>
      </c>
      <c r="H227" s="217">
        <v>822612</v>
      </c>
      <c r="I227" s="266" t="s">
        <v>789</v>
      </c>
      <c r="J227" s="258">
        <v>150000</v>
      </c>
      <c r="K227" s="258">
        <v>0</v>
      </c>
      <c r="L227" s="258">
        <v>2000000</v>
      </c>
      <c r="M227" s="218">
        <f t="shared" si="6"/>
        <v>0</v>
      </c>
      <c r="N227" s="218">
        <f t="shared" si="7"/>
        <v>0</v>
      </c>
    </row>
    <row r="228" spans="1:14" s="136" customFormat="1" ht="18" customHeight="1" x14ac:dyDescent="0.35">
      <c r="A228" s="235"/>
      <c r="B228" s="235"/>
      <c r="C228" s="236"/>
      <c r="D228" s="236" t="s">
        <v>204</v>
      </c>
      <c r="E228" s="255">
        <v>213</v>
      </c>
      <c r="F228" s="129" t="s">
        <v>45</v>
      </c>
      <c r="G228" s="190" t="s">
        <v>204</v>
      </c>
      <c r="H228" s="217">
        <v>822700</v>
      </c>
      <c r="I228" s="267" t="s">
        <v>205</v>
      </c>
      <c r="J228" s="258">
        <v>0</v>
      </c>
      <c r="K228" s="258">
        <v>0</v>
      </c>
      <c r="L228" s="258">
        <v>0</v>
      </c>
      <c r="M228" s="218" t="str">
        <f t="shared" si="6"/>
        <v/>
      </c>
      <c r="N228" s="218" t="str">
        <f t="shared" si="7"/>
        <v/>
      </c>
    </row>
    <row r="229" spans="1:14" s="136" customFormat="1" ht="27" customHeight="1" x14ac:dyDescent="0.35">
      <c r="A229" s="235"/>
      <c r="B229" s="235"/>
      <c r="C229" s="236"/>
      <c r="D229" s="236" t="s">
        <v>206</v>
      </c>
      <c r="E229" s="245">
        <v>214</v>
      </c>
      <c r="F229" s="245"/>
      <c r="G229" s="248">
        <v>32</v>
      </c>
      <c r="H229" s="292"/>
      <c r="I229" s="215" t="s">
        <v>790</v>
      </c>
      <c r="J229" s="254">
        <v>-30231663</v>
      </c>
      <c r="K229" s="254">
        <v>-18208679</v>
      </c>
      <c r="L229" s="254">
        <v>-14799783.689999999</v>
      </c>
      <c r="M229" s="252"/>
      <c r="N229" s="252"/>
    </row>
    <row r="230" spans="1:14" s="136" customFormat="1" ht="24.75" customHeight="1" x14ac:dyDescent="0.35">
      <c r="A230" s="235"/>
      <c r="B230" s="235"/>
      <c r="C230" s="236"/>
      <c r="D230" s="236"/>
      <c r="E230" s="245">
        <v>215</v>
      </c>
      <c r="F230" s="245"/>
      <c r="G230" s="244" t="s">
        <v>702</v>
      </c>
      <c r="H230" s="249"/>
      <c r="I230" s="189" t="s">
        <v>207</v>
      </c>
      <c r="J230" s="293">
        <v>0</v>
      </c>
      <c r="K230" s="293">
        <v>0</v>
      </c>
      <c r="L230" s="293">
        <v>0</v>
      </c>
      <c r="M230" s="252"/>
      <c r="N230" s="252"/>
    </row>
    <row r="231" spans="1:14" s="136" customFormat="1" ht="17.25" customHeight="1" x14ac:dyDescent="0.35">
      <c r="A231" s="235"/>
      <c r="B231" s="235"/>
      <c r="C231" s="236"/>
      <c r="D231" s="236"/>
      <c r="E231" s="255">
        <v>216</v>
      </c>
      <c r="F231" s="129"/>
      <c r="G231" s="190">
        <v>331</v>
      </c>
      <c r="H231" s="181"/>
      <c r="I231" s="213" t="s">
        <v>208</v>
      </c>
      <c r="J231" s="216">
        <v>545787673</v>
      </c>
      <c r="K231" s="216">
        <v>303050036.65999997</v>
      </c>
      <c r="L231" s="216">
        <v>346433141.49000001</v>
      </c>
      <c r="M231" s="218">
        <f t="shared" si="6"/>
        <v>0.55525262231417227</v>
      </c>
      <c r="N231" s="218">
        <f t="shared" si="7"/>
        <v>0.87477207104548249</v>
      </c>
    </row>
    <row r="232" spans="1:14" s="136" customFormat="1" ht="22.5" customHeight="1" x14ac:dyDescent="0.35">
      <c r="A232" s="235"/>
      <c r="B232" s="235"/>
      <c r="C232" s="236"/>
      <c r="D232" s="236"/>
      <c r="E232" s="255">
        <v>217</v>
      </c>
      <c r="F232" s="129"/>
      <c r="G232" s="129"/>
      <c r="H232" s="191">
        <v>814000</v>
      </c>
      <c r="I232" s="192" t="s">
        <v>209</v>
      </c>
      <c r="J232" s="256">
        <v>363469659</v>
      </c>
      <c r="K232" s="256">
        <v>259502832.66</v>
      </c>
      <c r="L232" s="256">
        <v>244532558.49000001</v>
      </c>
      <c r="M232" s="218">
        <f t="shared" si="6"/>
        <v>0.71396009607503441</v>
      </c>
      <c r="N232" s="218">
        <f t="shared" si="7"/>
        <v>1.0612199629466199</v>
      </c>
    </row>
    <row r="233" spans="1:14" s="136" customFormat="1" ht="14.25" customHeight="1" x14ac:dyDescent="0.35">
      <c r="A233" s="235"/>
      <c r="B233" s="235"/>
      <c r="C233" s="236"/>
      <c r="D233" s="236" t="s">
        <v>212</v>
      </c>
      <c r="E233" s="255">
        <v>218</v>
      </c>
      <c r="F233" s="129" t="s">
        <v>45</v>
      </c>
      <c r="G233" s="129" t="s">
        <v>210</v>
      </c>
      <c r="H233" s="191">
        <v>814100</v>
      </c>
      <c r="I233" s="192" t="s">
        <v>211</v>
      </c>
      <c r="J233" s="258">
        <v>0</v>
      </c>
      <c r="K233" s="258">
        <v>13684810</v>
      </c>
      <c r="L233" s="258">
        <v>194393542</v>
      </c>
      <c r="M233" s="218" t="str">
        <f t="shared" si="6"/>
        <v/>
      </c>
      <c r="N233" s="218">
        <f t="shared" si="7"/>
        <v>7.0397451783660595E-2</v>
      </c>
    </row>
    <row r="234" spans="1:14" s="136" customFormat="1" ht="14.25" customHeight="1" x14ac:dyDescent="0.35">
      <c r="A234" s="235"/>
      <c r="B234" s="235"/>
      <c r="C234" s="236"/>
      <c r="D234" s="236" t="s">
        <v>212</v>
      </c>
      <c r="E234" s="255">
        <v>219</v>
      </c>
      <c r="F234" s="129" t="s">
        <v>45</v>
      </c>
      <c r="G234" s="129" t="s">
        <v>212</v>
      </c>
      <c r="H234" s="191">
        <v>814200</v>
      </c>
      <c r="I234" s="192" t="s">
        <v>214</v>
      </c>
      <c r="J234" s="258">
        <v>19770860</v>
      </c>
      <c r="K234" s="258">
        <v>6465497.96</v>
      </c>
      <c r="L234" s="258">
        <v>3315889</v>
      </c>
      <c r="M234" s="218">
        <f t="shared" si="6"/>
        <v>0.32702158429122458</v>
      </c>
      <c r="N234" s="218">
        <f t="shared" si="7"/>
        <v>1.9498535566178481</v>
      </c>
    </row>
    <row r="235" spans="1:14" s="136" customFormat="1" ht="14.25" customHeight="1" x14ac:dyDescent="0.35">
      <c r="A235" s="235"/>
      <c r="B235" s="235"/>
      <c r="C235" s="236"/>
      <c r="D235" s="236" t="s">
        <v>588</v>
      </c>
      <c r="E235" s="255">
        <v>220</v>
      </c>
      <c r="F235" s="129"/>
      <c r="G235" s="129"/>
      <c r="H235" s="191">
        <v>814300</v>
      </c>
      <c r="I235" s="192" t="s">
        <v>215</v>
      </c>
      <c r="J235" s="258">
        <v>343698799</v>
      </c>
      <c r="K235" s="258">
        <v>239352524.69999999</v>
      </c>
      <c r="L235" s="258">
        <v>46823127.490000002</v>
      </c>
      <c r="M235" s="218">
        <f t="shared" si="6"/>
        <v>0.6964019816083209</v>
      </c>
      <c r="N235" s="218">
        <f t="shared" si="7"/>
        <v>5.1118440294514373</v>
      </c>
    </row>
    <row r="236" spans="1:14" s="136" customFormat="1" ht="15" customHeight="1" x14ac:dyDescent="0.35">
      <c r="A236" s="235"/>
      <c r="B236" s="235"/>
      <c r="C236" s="236" t="s">
        <v>588</v>
      </c>
      <c r="D236" s="236" t="s">
        <v>578</v>
      </c>
      <c r="E236" s="255">
        <v>221</v>
      </c>
      <c r="F236" s="129" t="s">
        <v>213</v>
      </c>
      <c r="G236" s="129" t="s">
        <v>216</v>
      </c>
      <c r="H236" s="191">
        <v>814310</v>
      </c>
      <c r="I236" s="219" t="s">
        <v>217</v>
      </c>
      <c r="J236" s="258">
        <v>230000000</v>
      </c>
      <c r="K236" s="258">
        <v>209189255.5</v>
      </c>
      <c r="L236" s="258">
        <v>19986407</v>
      </c>
      <c r="M236" s="218">
        <f t="shared" si="6"/>
        <v>0.90951850217391306</v>
      </c>
      <c r="N236" s="218">
        <f t="shared" si="7"/>
        <v>10.46657638363914</v>
      </c>
    </row>
    <row r="237" spans="1:14" s="136" customFormat="1" ht="12" customHeight="1" x14ac:dyDescent="0.35">
      <c r="A237" s="235"/>
      <c r="B237" s="235"/>
      <c r="C237" s="236" t="s">
        <v>588</v>
      </c>
      <c r="D237" s="236" t="s">
        <v>588</v>
      </c>
      <c r="E237" s="255">
        <v>222</v>
      </c>
      <c r="F237" s="129" t="s">
        <v>45</v>
      </c>
      <c r="G237" s="129" t="s">
        <v>210</v>
      </c>
      <c r="H237" s="191">
        <v>814320</v>
      </c>
      <c r="I237" s="219" t="s">
        <v>218</v>
      </c>
      <c r="J237" s="258">
        <v>0</v>
      </c>
      <c r="K237" s="258">
        <v>0</v>
      </c>
      <c r="L237" s="258">
        <v>0</v>
      </c>
      <c r="M237" s="218" t="str">
        <f t="shared" si="6"/>
        <v/>
      </c>
      <c r="N237" s="218" t="str">
        <f t="shared" si="7"/>
        <v/>
      </c>
    </row>
    <row r="238" spans="1:14" s="136" customFormat="1" ht="15.75" customHeight="1" x14ac:dyDescent="0.35">
      <c r="A238" s="235"/>
      <c r="B238" s="235"/>
      <c r="C238" s="236" t="s">
        <v>588</v>
      </c>
      <c r="D238" s="236" t="s">
        <v>588</v>
      </c>
      <c r="E238" s="255">
        <v>223</v>
      </c>
      <c r="F238" s="129" t="s">
        <v>45</v>
      </c>
      <c r="G238" s="129" t="s">
        <v>210</v>
      </c>
      <c r="H238" s="191">
        <v>814321</v>
      </c>
      <c r="I238" s="219" t="s">
        <v>119</v>
      </c>
      <c r="J238" s="258">
        <v>0</v>
      </c>
      <c r="K238" s="258">
        <v>0</v>
      </c>
      <c r="L238" s="258">
        <v>0</v>
      </c>
      <c r="M238" s="218" t="str">
        <f t="shared" si="6"/>
        <v/>
      </c>
      <c r="N238" s="218" t="str">
        <f t="shared" si="7"/>
        <v/>
      </c>
    </row>
    <row r="239" spans="1:14" s="136" customFormat="1" ht="16.5" customHeight="1" x14ac:dyDescent="0.35">
      <c r="A239" s="235"/>
      <c r="B239" s="235"/>
      <c r="C239" s="236" t="s">
        <v>588</v>
      </c>
      <c r="D239" s="236" t="s">
        <v>588</v>
      </c>
      <c r="E239" s="255">
        <v>224</v>
      </c>
      <c r="F239" s="129" t="s">
        <v>45</v>
      </c>
      <c r="G239" s="129" t="s">
        <v>210</v>
      </c>
      <c r="H239" s="191">
        <v>814322</v>
      </c>
      <c r="I239" s="219" t="s">
        <v>219</v>
      </c>
      <c r="J239" s="258">
        <v>0</v>
      </c>
      <c r="K239" s="258">
        <v>0</v>
      </c>
      <c r="L239" s="258">
        <v>0</v>
      </c>
      <c r="M239" s="218" t="str">
        <f t="shared" si="6"/>
        <v/>
      </c>
      <c r="N239" s="218" t="str">
        <f t="shared" si="7"/>
        <v/>
      </c>
    </row>
    <row r="240" spans="1:14" s="136" customFormat="1" ht="16.5" customHeight="1" x14ac:dyDescent="0.35">
      <c r="A240" s="235"/>
      <c r="B240" s="235"/>
      <c r="C240" s="236" t="s">
        <v>588</v>
      </c>
      <c r="D240" s="236" t="s">
        <v>588</v>
      </c>
      <c r="E240" s="255">
        <v>225</v>
      </c>
      <c r="F240" s="129" t="s">
        <v>45</v>
      </c>
      <c r="G240" s="129" t="s">
        <v>210</v>
      </c>
      <c r="H240" s="191">
        <v>814323</v>
      </c>
      <c r="I240" s="219" t="s">
        <v>220</v>
      </c>
      <c r="J240" s="258">
        <v>0</v>
      </c>
      <c r="K240" s="258">
        <v>0</v>
      </c>
      <c r="L240" s="258">
        <v>0</v>
      </c>
      <c r="M240" s="218" t="str">
        <f t="shared" si="6"/>
        <v/>
      </c>
      <c r="N240" s="218" t="str">
        <f t="shared" si="7"/>
        <v/>
      </c>
    </row>
    <row r="241" spans="1:14" s="136" customFormat="1" ht="18" customHeight="1" x14ac:dyDescent="0.35">
      <c r="A241" s="235"/>
      <c r="B241" s="235"/>
      <c r="C241" s="236" t="s">
        <v>588</v>
      </c>
      <c r="D241" s="236" t="s">
        <v>588</v>
      </c>
      <c r="E241" s="255">
        <v>226</v>
      </c>
      <c r="F241" s="129" t="s">
        <v>45</v>
      </c>
      <c r="G241" s="129" t="s">
        <v>210</v>
      </c>
      <c r="H241" s="191">
        <v>814324</v>
      </c>
      <c r="I241" s="219" t="s">
        <v>78</v>
      </c>
      <c r="J241" s="258">
        <v>0</v>
      </c>
      <c r="K241" s="258">
        <v>0</v>
      </c>
      <c r="L241" s="258">
        <v>0</v>
      </c>
      <c r="M241" s="218" t="str">
        <f t="shared" si="6"/>
        <v/>
      </c>
      <c r="N241" s="218" t="str">
        <f t="shared" si="7"/>
        <v/>
      </c>
    </row>
    <row r="242" spans="1:14" s="136" customFormat="1" ht="12" customHeight="1" x14ac:dyDescent="0.35">
      <c r="A242" s="235"/>
      <c r="B242" s="235"/>
      <c r="C242" s="236" t="s">
        <v>588</v>
      </c>
      <c r="D242" s="236" t="s">
        <v>588</v>
      </c>
      <c r="E242" s="255">
        <v>227</v>
      </c>
      <c r="F242" s="129" t="s">
        <v>45</v>
      </c>
      <c r="G242" s="129" t="s">
        <v>210</v>
      </c>
      <c r="H242" s="191">
        <v>814325</v>
      </c>
      <c r="I242" s="219" t="s">
        <v>79</v>
      </c>
      <c r="J242" s="258">
        <v>0</v>
      </c>
      <c r="K242" s="258">
        <v>0</v>
      </c>
      <c r="L242" s="258">
        <v>0</v>
      </c>
      <c r="M242" s="218" t="str">
        <f t="shared" si="6"/>
        <v/>
      </c>
      <c r="N242" s="218" t="str">
        <f t="shared" si="7"/>
        <v/>
      </c>
    </row>
    <row r="243" spans="1:14" s="136" customFormat="1" ht="15" customHeight="1" x14ac:dyDescent="0.35">
      <c r="A243" s="235"/>
      <c r="B243" s="235"/>
      <c r="C243" s="236" t="s">
        <v>588</v>
      </c>
      <c r="D243" s="236" t="s">
        <v>652</v>
      </c>
      <c r="E243" s="255">
        <v>228</v>
      </c>
      <c r="F243" s="129" t="s">
        <v>45</v>
      </c>
      <c r="G243" s="129" t="s">
        <v>210</v>
      </c>
      <c r="H243" s="191">
        <v>814330</v>
      </c>
      <c r="I243" s="290" t="s">
        <v>221</v>
      </c>
      <c r="J243" s="258">
        <v>37154817</v>
      </c>
      <c r="K243" s="258">
        <v>31046736.199999999</v>
      </c>
      <c r="L243" s="258">
        <v>19786720</v>
      </c>
      <c r="M243" s="218">
        <f t="shared" si="6"/>
        <v>0.83560460545398463</v>
      </c>
      <c r="N243" s="218">
        <f t="shared" si="7"/>
        <v>1.5690693657159953</v>
      </c>
    </row>
    <row r="244" spans="1:14" s="136" customFormat="1" ht="15" customHeight="1" x14ac:dyDescent="0.35">
      <c r="A244" s="235"/>
      <c r="B244" s="235"/>
      <c r="C244" s="236"/>
      <c r="D244" s="236"/>
      <c r="E244" s="255">
        <v>229</v>
      </c>
      <c r="F244" s="129"/>
      <c r="G244" s="129"/>
      <c r="H244" s="191">
        <v>815000</v>
      </c>
      <c r="I244" s="192" t="s">
        <v>222</v>
      </c>
      <c r="J244" s="259">
        <v>182318014</v>
      </c>
      <c r="K244" s="256">
        <v>43547204</v>
      </c>
      <c r="L244" s="256">
        <v>101900583</v>
      </c>
      <c r="M244" s="218">
        <f t="shared" si="6"/>
        <v>0.23885299672033505</v>
      </c>
      <c r="N244" s="218">
        <f t="shared" si="7"/>
        <v>0.42734990044168836</v>
      </c>
    </row>
    <row r="245" spans="1:14" s="136" customFormat="1" ht="15" customHeight="1" x14ac:dyDescent="0.35">
      <c r="A245" s="235"/>
      <c r="B245" s="235"/>
      <c r="C245" s="237"/>
      <c r="D245" s="237" t="s">
        <v>210</v>
      </c>
      <c r="E245" s="255">
        <v>230</v>
      </c>
      <c r="F245" s="129" t="s">
        <v>223</v>
      </c>
      <c r="G245" s="129" t="s">
        <v>210</v>
      </c>
      <c r="H245" s="191">
        <v>815100</v>
      </c>
      <c r="I245" s="192" t="s">
        <v>211</v>
      </c>
      <c r="J245" s="258">
        <v>0</v>
      </c>
      <c r="K245" s="258">
        <v>0</v>
      </c>
      <c r="L245" s="258">
        <v>525</v>
      </c>
      <c r="M245" s="218" t="str">
        <f t="shared" si="6"/>
        <v/>
      </c>
      <c r="N245" s="218">
        <f t="shared" si="7"/>
        <v>0</v>
      </c>
    </row>
    <row r="246" spans="1:14" s="136" customFormat="1" ht="15" customHeight="1" x14ac:dyDescent="0.35">
      <c r="A246" s="235"/>
      <c r="B246" s="235"/>
      <c r="C246" s="237"/>
      <c r="D246" s="237" t="s">
        <v>212</v>
      </c>
      <c r="E246" s="255">
        <v>231</v>
      </c>
      <c r="F246" s="129" t="s">
        <v>223</v>
      </c>
      <c r="G246" s="129" t="s">
        <v>212</v>
      </c>
      <c r="H246" s="191">
        <v>815200</v>
      </c>
      <c r="I246" s="192" t="s">
        <v>214</v>
      </c>
      <c r="J246" s="258">
        <v>3425684</v>
      </c>
      <c r="K246" s="258">
        <v>1171304</v>
      </c>
      <c r="L246" s="258">
        <v>0</v>
      </c>
      <c r="M246" s="218">
        <f t="shared" si="6"/>
        <v>0.3419182855161188</v>
      </c>
      <c r="N246" s="218" t="str">
        <f t="shared" si="7"/>
        <v/>
      </c>
    </row>
    <row r="247" spans="1:14" s="136" customFormat="1" ht="15" customHeight="1" x14ac:dyDescent="0.35">
      <c r="A247" s="235"/>
      <c r="B247" s="235"/>
      <c r="C247" s="237"/>
      <c r="D247" s="237" t="s">
        <v>588</v>
      </c>
      <c r="E247" s="255">
        <v>232</v>
      </c>
      <c r="F247" s="129"/>
      <c r="G247" s="129"/>
      <c r="H247" s="191">
        <v>815300</v>
      </c>
      <c r="I247" s="192" t="s">
        <v>215</v>
      </c>
      <c r="J247" s="258">
        <v>179792330</v>
      </c>
      <c r="K247" s="258">
        <v>42375900</v>
      </c>
      <c r="L247" s="258">
        <v>101900058</v>
      </c>
      <c r="M247" s="218">
        <f t="shared" si="6"/>
        <v>0.23569359160093203</v>
      </c>
      <c r="N247" s="218">
        <f t="shared" si="7"/>
        <v>0.41585746693098052</v>
      </c>
    </row>
    <row r="248" spans="1:14" s="136" customFormat="1" ht="15" customHeight="1" x14ac:dyDescent="0.35">
      <c r="A248" s="235"/>
      <c r="B248" s="235"/>
      <c r="C248" s="237" t="s">
        <v>588</v>
      </c>
      <c r="D248" s="237" t="s">
        <v>576</v>
      </c>
      <c r="E248" s="255">
        <v>233</v>
      </c>
      <c r="F248" s="129" t="s">
        <v>224</v>
      </c>
      <c r="G248" s="129" t="s">
        <v>216</v>
      </c>
      <c r="H248" s="191">
        <v>815310</v>
      </c>
      <c r="I248" s="219" t="s">
        <v>225</v>
      </c>
      <c r="J248" s="258">
        <v>100000000</v>
      </c>
      <c r="K248" s="258">
        <v>20000000</v>
      </c>
      <c r="L248" s="258">
        <v>40000000</v>
      </c>
      <c r="M248" s="218">
        <f t="shared" si="6"/>
        <v>0.2</v>
      </c>
      <c r="N248" s="218">
        <f t="shared" si="7"/>
        <v>0.5</v>
      </c>
    </row>
    <row r="249" spans="1:14" s="136" customFormat="1" ht="15" customHeight="1" x14ac:dyDescent="0.35">
      <c r="A249" s="235"/>
      <c r="B249" s="235"/>
      <c r="C249" s="237" t="s">
        <v>588</v>
      </c>
      <c r="D249" s="237" t="s">
        <v>588</v>
      </c>
      <c r="E249" s="255">
        <v>234</v>
      </c>
      <c r="F249" s="129" t="s">
        <v>223</v>
      </c>
      <c r="G249" s="129" t="s">
        <v>210</v>
      </c>
      <c r="H249" s="191">
        <v>815320</v>
      </c>
      <c r="I249" s="219" t="s">
        <v>791</v>
      </c>
      <c r="J249" s="258">
        <v>0</v>
      </c>
      <c r="K249" s="258">
        <v>0</v>
      </c>
      <c r="L249" s="258">
        <v>0</v>
      </c>
      <c r="M249" s="218" t="str">
        <f t="shared" si="6"/>
        <v/>
      </c>
      <c r="N249" s="218" t="str">
        <f t="shared" si="7"/>
        <v/>
      </c>
    </row>
    <row r="250" spans="1:14" s="136" customFormat="1" ht="15" customHeight="1" x14ac:dyDescent="0.35">
      <c r="A250" s="235"/>
      <c r="B250" s="235"/>
      <c r="C250" s="237" t="s">
        <v>588</v>
      </c>
      <c r="D250" s="237" t="s">
        <v>588</v>
      </c>
      <c r="E250" s="255">
        <v>235</v>
      </c>
      <c r="F250" s="129" t="s">
        <v>223</v>
      </c>
      <c r="G250" s="129" t="s">
        <v>210</v>
      </c>
      <c r="H250" s="191">
        <v>815321</v>
      </c>
      <c r="I250" s="219" t="s">
        <v>119</v>
      </c>
      <c r="J250" s="258">
        <v>0</v>
      </c>
      <c r="K250" s="258">
        <v>0</v>
      </c>
      <c r="L250" s="258">
        <v>0</v>
      </c>
      <c r="M250" s="218" t="str">
        <f t="shared" si="6"/>
        <v/>
      </c>
      <c r="N250" s="218" t="str">
        <f t="shared" si="7"/>
        <v/>
      </c>
    </row>
    <row r="251" spans="1:14" s="136" customFormat="1" ht="15" customHeight="1" x14ac:dyDescent="0.35">
      <c r="A251" s="235"/>
      <c r="B251" s="235"/>
      <c r="C251" s="237" t="s">
        <v>588</v>
      </c>
      <c r="D251" s="237" t="s">
        <v>588</v>
      </c>
      <c r="E251" s="255">
        <v>236</v>
      </c>
      <c r="F251" s="129" t="s">
        <v>223</v>
      </c>
      <c r="G251" s="129" t="s">
        <v>210</v>
      </c>
      <c r="H251" s="191">
        <v>815322</v>
      </c>
      <c r="I251" s="219" t="s">
        <v>219</v>
      </c>
      <c r="J251" s="258">
        <v>0</v>
      </c>
      <c r="K251" s="258">
        <v>0</v>
      </c>
      <c r="L251" s="258">
        <v>0</v>
      </c>
      <c r="M251" s="218" t="str">
        <f t="shared" si="6"/>
        <v/>
      </c>
      <c r="N251" s="218" t="str">
        <f t="shared" si="7"/>
        <v/>
      </c>
    </row>
    <row r="252" spans="1:14" s="136" customFormat="1" ht="18" customHeight="1" x14ac:dyDescent="0.35">
      <c r="A252" s="235"/>
      <c r="B252" s="235"/>
      <c r="C252" s="237" t="s">
        <v>588</v>
      </c>
      <c r="D252" s="237" t="s">
        <v>588</v>
      </c>
      <c r="E252" s="255">
        <v>237</v>
      </c>
      <c r="F252" s="129" t="s">
        <v>223</v>
      </c>
      <c r="G252" s="129" t="s">
        <v>210</v>
      </c>
      <c r="H252" s="191">
        <v>815323</v>
      </c>
      <c r="I252" s="219" t="s">
        <v>220</v>
      </c>
      <c r="J252" s="258">
        <v>0</v>
      </c>
      <c r="K252" s="258">
        <v>0</v>
      </c>
      <c r="L252" s="258">
        <v>0</v>
      </c>
      <c r="M252" s="218" t="str">
        <f t="shared" si="6"/>
        <v/>
      </c>
      <c r="N252" s="218" t="str">
        <f t="shared" si="7"/>
        <v/>
      </c>
    </row>
    <row r="253" spans="1:14" s="136" customFormat="1" ht="15" customHeight="1" x14ac:dyDescent="0.35">
      <c r="A253" s="235"/>
      <c r="B253" s="235"/>
      <c r="C253" s="237" t="s">
        <v>588</v>
      </c>
      <c r="D253" s="237" t="s">
        <v>588</v>
      </c>
      <c r="E253" s="255">
        <v>238</v>
      </c>
      <c r="F253" s="129" t="s">
        <v>223</v>
      </c>
      <c r="G253" s="129" t="s">
        <v>210</v>
      </c>
      <c r="H253" s="191">
        <v>815324</v>
      </c>
      <c r="I253" s="219" t="s">
        <v>78</v>
      </c>
      <c r="J253" s="258">
        <v>0</v>
      </c>
      <c r="K253" s="258">
        <v>0</v>
      </c>
      <c r="L253" s="258">
        <v>0</v>
      </c>
      <c r="M253" s="218" t="str">
        <f t="shared" si="6"/>
        <v/>
      </c>
      <c r="N253" s="218" t="str">
        <f t="shared" si="7"/>
        <v/>
      </c>
    </row>
    <row r="254" spans="1:14" s="136" customFormat="1" ht="15.75" customHeight="1" x14ac:dyDescent="0.35">
      <c r="A254" s="235"/>
      <c r="B254" s="235"/>
      <c r="C254" s="237" t="s">
        <v>588</v>
      </c>
      <c r="D254" s="237" t="s">
        <v>588</v>
      </c>
      <c r="E254" s="255">
        <v>239</v>
      </c>
      <c r="F254" s="129" t="s">
        <v>223</v>
      </c>
      <c r="G254" s="129" t="s">
        <v>210</v>
      </c>
      <c r="H254" s="191">
        <v>815325</v>
      </c>
      <c r="I254" s="219" t="s">
        <v>79</v>
      </c>
      <c r="J254" s="258">
        <v>0</v>
      </c>
      <c r="K254" s="258">
        <v>0</v>
      </c>
      <c r="L254" s="258">
        <v>0</v>
      </c>
      <c r="M254" s="218" t="str">
        <f t="shared" si="6"/>
        <v/>
      </c>
      <c r="N254" s="218" t="str">
        <f t="shared" si="7"/>
        <v/>
      </c>
    </row>
    <row r="255" spans="1:14" s="136" customFormat="1" ht="16.5" customHeight="1" x14ac:dyDescent="0.35">
      <c r="A255" s="235"/>
      <c r="B255" s="235"/>
      <c r="C255" s="237" t="s">
        <v>588</v>
      </c>
      <c r="D255" s="237" t="s">
        <v>652</v>
      </c>
      <c r="E255" s="255">
        <v>240</v>
      </c>
      <c r="F255" s="129" t="s">
        <v>223</v>
      </c>
      <c r="G255" s="129" t="s">
        <v>210</v>
      </c>
      <c r="H255" s="295">
        <v>815330</v>
      </c>
      <c r="I255" s="290" t="s">
        <v>221</v>
      </c>
      <c r="J255" s="258">
        <v>78892330</v>
      </c>
      <c r="K255" s="258">
        <v>6275900</v>
      </c>
      <c r="L255" s="258">
        <v>52890000</v>
      </c>
      <c r="M255" s="218">
        <f t="shared" si="6"/>
        <v>7.9550192014863796E-2</v>
      </c>
      <c r="N255" s="218">
        <f t="shared" si="7"/>
        <v>0.11865948194365665</v>
      </c>
    </row>
    <row r="256" spans="1:14" s="136" customFormat="1" ht="26.25" customHeight="1" x14ac:dyDescent="0.35">
      <c r="A256" s="235"/>
      <c r="B256" s="235"/>
      <c r="C256" s="237"/>
      <c r="D256" s="237"/>
      <c r="E256" s="255">
        <v>241</v>
      </c>
      <c r="F256" s="129"/>
      <c r="G256" s="159"/>
      <c r="H256" s="181">
        <v>823000</v>
      </c>
      <c r="I256" s="213" t="s">
        <v>226</v>
      </c>
      <c r="J256" s="272">
        <v>875247516.62</v>
      </c>
      <c r="K256" s="216">
        <v>745310864.29999995</v>
      </c>
      <c r="L256" s="216">
        <v>981367385.16999996</v>
      </c>
      <c r="M256" s="218">
        <f t="shared" si="6"/>
        <v>0.85154296373009453</v>
      </c>
      <c r="N256" s="218">
        <f t="shared" si="7"/>
        <v>0.75946162014635477</v>
      </c>
    </row>
    <row r="257" spans="1:14" s="136" customFormat="1" ht="14.25" customHeight="1" x14ac:dyDescent="0.35">
      <c r="A257" s="235"/>
      <c r="B257" s="235"/>
      <c r="C257" s="237"/>
      <c r="D257" s="237" t="s">
        <v>229</v>
      </c>
      <c r="E257" s="255">
        <v>242</v>
      </c>
      <c r="F257" s="129" t="s">
        <v>45</v>
      </c>
      <c r="G257" s="190" t="s">
        <v>227</v>
      </c>
      <c r="H257" s="191">
        <v>823100</v>
      </c>
      <c r="I257" s="192" t="s">
        <v>228</v>
      </c>
      <c r="J257" s="258">
        <v>491290536</v>
      </c>
      <c r="K257" s="258">
        <v>427821302.63</v>
      </c>
      <c r="L257" s="258">
        <v>536368591.74000001</v>
      </c>
      <c r="M257" s="218">
        <f t="shared" si="6"/>
        <v>0.87081120290499547</v>
      </c>
      <c r="N257" s="218">
        <f t="shared" si="7"/>
        <v>0.79762556797394024</v>
      </c>
    </row>
    <row r="258" spans="1:14" s="136" customFormat="1" ht="14.25" customHeight="1" x14ac:dyDescent="0.35">
      <c r="A258" s="235"/>
      <c r="B258" s="235"/>
      <c r="C258" s="237"/>
      <c r="D258" s="237" t="s">
        <v>229</v>
      </c>
      <c r="E258" s="255">
        <v>243</v>
      </c>
      <c r="F258" s="129" t="s">
        <v>45</v>
      </c>
      <c r="G258" s="190" t="s">
        <v>229</v>
      </c>
      <c r="H258" s="191">
        <v>823200</v>
      </c>
      <c r="I258" s="192" t="s">
        <v>230</v>
      </c>
      <c r="J258" s="258">
        <v>28672024.620000001</v>
      </c>
      <c r="K258" s="258">
        <v>26719040.41</v>
      </c>
      <c r="L258" s="258">
        <v>30721762.18</v>
      </c>
      <c r="M258" s="218">
        <f t="shared" si="6"/>
        <v>0.93188537482498857</v>
      </c>
      <c r="N258" s="218">
        <f t="shared" si="7"/>
        <v>0.86971054112886181</v>
      </c>
    </row>
    <row r="259" spans="1:14" s="136" customFormat="1" ht="14.25" customHeight="1" x14ac:dyDescent="0.35">
      <c r="A259" s="235"/>
      <c r="B259" s="235"/>
      <c r="C259" s="237"/>
      <c r="D259" s="237" t="s">
        <v>591</v>
      </c>
      <c r="E259" s="255">
        <v>244</v>
      </c>
      <c r="F259" s="129"/>
      <c r="G259" s="190"/>
      <c r="H259" s="191">
        <v>823300</v>
      </c>
      <c r="I259" s="192" t="s">
        <v>231</v>
      </c>
      <c r="J259" s="258">
        <v>263280039</v>
      </c>
      <c r="K259" s="258">
        <v>209828545.16</v>
      </c>
      <c r="L259" s="258">
        <v>355493388.13</v>
      </c>
      <c r="M259" s="218">
        <f t="shared" si="6"/>
        <v>0.79697855544605112</v>
      </c>
      <c r="N259" s="218">
        <f t="shared" si="7"/>
        <v>0.59024598534380623</v>
      </c>
    </row>
    <row r="260" spans="1:14" s="136" customFormat="1" ht="14.25" customHeight="1" x14ac:dyDescent="0.35">
      <c r="A260" s="235"/>
      <c r="B260" s="235"/>
      <c r="C260" s="237" t="s">
        <v>591</v>
      </c>
      <c r="D260" s="237" t="s">
        <v>650</v>
      </c>
      <c r="E260" s="255">
        <v>245</v>
      </c>
      <c r="F260" s="129" t="s">
        <v>213</v>
      </c>
      <c r="G260" s="190" t="s">
        <v>232</v>
      </c>
      <c r="H260" s="191">
        <v>823311</v>
      </c>
      <c r="I260" s="290" t="s">
        <v>233</v>
      </c>
      <c r="J260" s="258">
        <v>40000000</v>
      </c>
      <c r="K260" s="258">
        <v>40000000</v>
      </c>
      <c r="L260" s="258">
        <v>99976878</v>
      </c>
      <c r="M260" s="218">
        <f t="shared" si="6"/>
        <v>1</v>
      </c>
      <c r="N260" s="218">
        <f t="shared" si="7"/>
        <v>0.40009250939002117</v>
      </c>
    </row>
    <row r="261" spans="1:14" s="136" customFormat="1" ht="14.25" customHeight="1" x14ac:dyDescent="0.35">
      <c r="A261" s="235"/>
      <c r="B261" s="235"/>
      <c r="C261" s="237" t="s">
        <v>591</v>
      </c>
      <c r="D261" s="237" t="s">
        <v>651</v>
      </c>
      <c r="E261" s="255">
        <v>246</v>
      </c>
      <c r="F261" s="129" t="s">
        <v>213</v>
      </c>
      <c r="G261" s="190" t="s">
        <v>232</v>
      </c>
      <c r="H261" s="191">
        <v>823312</v>
      </c>
      <c r="I261" s="290" t="s">
        <v>234</v>
      </c>
      <c r="J261" s="258">
        <v>90000000</v>
      </c>
      <c r="K261" s="258">
        <v>90000000</v>
      </c>
      <c r="L261" s="258">
        <v>120200000</v>
      </c>
      <c r="M261" s="218">
        <f t="shared" si="6"/>
        <v>1</v>
      </c>
      <c r="N261" s="218">
        <f t="shared" si="7"/>
        <v>0.74875207986688852</v>
      </c>
    </row>
    <row r="262" spans="1:14" s="136" customFormat="1" ht="14.25" customHeight="1" x14ac:dyDescent="0.35">
      <c r="A262" s="235"/>
      <c r="B262" s="235"/>
      <c r="C262" s="237" t="s">
        <v>591</v>
      </c>
      <c r="D262" s="237" t="s">
        <v>654</v>
      </c>
      <c r="E262" s="255">
        <v>247</v>
      </c>
      <c r="F262" s="129" t="s">
        <v>45</v>
      </c>
      <c r="G262" s="190" t="s">
        <v>227</v>
      </c>
      <c r="H262" s="191">
        <v>823320</v>
      </c>
      <c r="I262" s="290" t="s">
        <v>235</v>
      </c>
      <c r="J262" s="258">
        <v>0</v>
      </c>
      <c r="K262" s="258">
        <v>5740433.3099999996</v>
      </c>
      <c r="L262" s="258">
        <v>7181112.2799999993</v>
      </c>
      <c r="M262" s="218" t="str">
        <f t="shared" si="6"/>
        <v/>
      </c>
      <c r="N262" s="218">
        <f t="shared" si="7"/>
        <v>0.79937941173647831</v>
      </c>
    </row>
    <row r="263" spans="1:14" s="136" customFormat="1" ht="14.25" customHeight="1" x14ac:dyDescent="0.35">
      <c r="A263" s="235"/>
      <c r="B263" s="235"/>
      <c r="C263" s="237" t="s">
        <v>591</v>
      </c>
      <c r="D263" s="237" t="s">
        <v>591</v>
      </c>
      <c r="E263" s="255">
        <v>248</v>
      </c>
      <c r="F263" s="129" t="s">
        <v>45</v>
      </c>
      <c r="G263" s="190" t="s">
        <v>227</v>
      </c>
      <c r="H263" s="191">
        <v>823321</v>
      </c>
      <c r="I263" s="219" t="s">
        <v>119</v>
      </c>
      <c r="J263" s="258">
        <v>0</v>
      </c>
      <c r="K263" s="258">
        <v>5990605.04</v>
      </c>
      <c r="L263" s="258">
        <v>7181112.2799999993</v>
      </c>
      <c r="M263" s="218" t="str">
        <f t="shared" si="6"/>
        <v/>
      </c>
      <c r="N263" s="218">
        <f t="shared" si="7"/>
        <v>0.83421687426951086</v>
      </c>
    </row>
    <row r="264" spans="1:14" s="136" customFormat="1" ht="14.25" customHeight="1" x14ac:dyDescent="0.35">
      <c r="A264" s="235"/>
      <c r="B264" s="235"/>
      <c r="C264" s="237" t="s">
        <v>591</v>
      </c>
      <c r="D264" s="237" t="s">
        <v>591</v>
      </c>
      <c r="E264" s="255">
        <v>249</v>
      </c>
      <c r="F264" s="129" t="s">
        <v>45</v>
      </c>
      <c r="G264" s="190" t="s">
        <v>227</v>
      </c>
      <c r="H264" s="191">
        <v>823322</v>
      </c>
      <c r="I264" s="219" t="s">
        <v>219</v>
      </c>
      <c r="J264" s="258">
        <v>0</v>
      </c>
      <c r="K264" s="258">
        <v>11789.79</v>
      </c>
      <c r="L264" s="258">
        <v>0</v>
      </c>
      <c r="M264" s="218" t="str">
        <f t="shared" si="6"/>
        <v/>
      </c>
      <c r="N264" s="218" t="str">
        <f t="shared" si="7"/>
        <v/>
      </c>
    </row>
    <row r="265" spans="1:14" s="136" customFormat="1" ht="14.25" customHeight="1" x14ac:dyDescent="0.35">
      <c r="A265" s="235"/>
      <c r="B265" s="235"/>
      <c r="C265" s="237" t="s">
        <v>591</v>
      </c>
      <c r="D265" s="237" t="s">
        <v>591</v>
      </c>
      <c r="E265" s="255">
        <v>250</v>
      </c>
      <c r="F265" s="129" t="s">
        <v>45</v>
      </c>
      <c r="G265" s="190" t="s">
        <v>227</v>
      </c>
      <c r="H265" s="191">
        <v>823323</v>
      </c>
      <c r="I265" s="219" t="s">
        <v>220</v>
      </c>
      <c r="J265" s="258">
        <v>100004</v>
      </c>
      <c r="K265" s="258">
        <v>100004.4</v>
      </c>
      <c r="L265" s="258">
        <v>100004</v>
      </c>
      <c r="M265" s="218">
        <f t="shared" si="6"/>
        <v>1.0000039998400063</v>
      </c>
      <c r="N265" s="218">
        <f t="shared" si="7"/>
        <v>1.0000039998400063</v>
      </c>
    </row>
    <row r="266" spans="1:14" s="136" customFormat="1" ht="14.25" customHeight="1" x14ac:dyDescent="0.35">
      <c r="A266" s="235"/>
      <c r="B266" s="235"/>
      <c r="C266" s="237" t="s">
        <v>591</v>
      </c>
      <c r="D266" s="237" t="s">
        <v>591</v>
      </c>
      <c r="E266" s="255">
        <v>251</v>
      </c>
      <c r="F266" s="129" t="s">
        <v>45</v>
      </c>
      <c r="G266" s="190" t="s">
        <v>227</v>
      </c>
      <c r="H266" s="191">
        <v>823324</v>
      </c>
      <c r="I266" s="219" t="s">
        <v>78</v>
      </c>
      <c r="J266" s="258">
        <v>0</v>
      </c>
      <c r="K266" s="258">
        <v>0</v>
      </c>
      <c r="L266" s="258">
        <v>0</v>
      </c>
      <c r="M266" s="218" t="str">
        <f t="shared" si="6"/>
        <v/>
      </c>
      <c r="N266" s="218" t="str">
        <f t="shared" si="7"/>
        <v/>
      </c>
    </row>
    <row r="267" spans="1:14" s="136" customFormat="1" ht="14.25" customHeight="1" x14ac:dyDescent="0.35">
      <c r="A267" s="235"/>
      <c r="B267" s="235"/>
      <c r="C267" s="237" t="s">
        <v>591</v>
      </c>
      <c r="D267" s="237" t="s">
        <v>591</v>
      </c>
      <c r="E267" s="255">
        <v>252</v>
      </c>
      <c r="F267" s="129" t="s">
        <v>45</v>
      </c>
      <c r="G267" s="190" t="s">
        <v>227</v>
      </c>
      <c r="H267" s="191">
        <v>823325</v>
      </c>
      <c r="I267" s="219" t="s">
        <v>79</v>
      </c>
      <c r="J267" s="258">
        <v>0</v>
      </c>
      <c r="K267" s="258">
        <v>0</v>
      </c>
      <c r="L267" s="258">
        <v>0</v>
      </c>
      <c r="M267" s="218" t="str">
        <f t="shared" si="6"/>
        <v/>
      </c>
      <c r="N267" s="218" t="str">
        <f t="shared" si="7"/>
        <v/>
      </c>
    </row>
    <row r="268" spans="1:14" s="136" customFormat="1" ht="14.25" customHeight="1" x14ac:dyDescent="0.35">
      <c r="A268" s="235"/>
      <c r="B268" s="235"/>
      <c r="C268" s="237" t="s">
        <v>591</v>
      </c>
      <c r="D268" s="237" t="s">
        <v>653</v>
      </c>
      <c r="E268" s="255">
        <v>253</v>
      </c>
      <c r="F268" s="129" t="s">
        <v>45</v>
      </c>
      <c r="G268" s="190" t="s">
        <v>227</v>
      </c>
      <c r="H268" s="191">
        <v>823330</v>
      </c>
      <c r="I268" s="290" t="s">
        <v>236</v>
      </c>
      <c r="J268" s="258">
        <v>70802457</v>
      </c>
      <c r="K268" s="258">
        <v>62712780.29999999</v>
      </c>
      <c r="L268" s="258">
        <v>85807028.070000008</v>
      </c>
      <c r="M268" s="218">
        <f t="shared" si="6"/>
        <v>0.88574299476641027</v>
      </c>
      <c r="N268" s="218">
        <f t="shared" si="7"/>
        <v>0.73085831907428256</v>
      </c>
    </row>
    <row r="269" spans="1:14" s="136" customFormat="1" ht="14.25" customHeight="1" x14ac:dyDescent="0.35">
      <c r="A269" s="235"/>
      <c r="B269" s="235"/>
      <c r="C269" s="237"/>
      <c r="D269" s="237" t="s">
        <v>651</v>
      </c>
      <c r="E269" s="255">
        <v>254</v>
      </c>
      <c r="F269" s="129" t="s">
        <v>45</v>
      </c>
      <c r="G269" s="190" t="s">
        <v>227</v>
      </c>
      <c r="H269" s="191">
        <v>823400</v>
      </c>
      <c r="I269" s="192" t="s">
        <v>237</v>
      </c>
      <c r="J269" s="258">
        <v>90284293</v>
      </c>
      <c r="K269" s="258">
        <v>79857854.099999994</v>
      </c>
      <c r="L269" s="258">
        <v>57751987.119999997</v>
      </c>
      <c r="M269" s="218">
        <f t="shared" si="6"/>
        <v>0.88451547269689523</v>
      </c>
      <c r="N269" s="218">
        <f t="shared" si="7"/>
        <v>1.3827724045939287</v>
      </c>
    </row>
    <row r="270" spans="1:14" s="136" customFormat="1" ht="14.25" customHeight="1" x14ac:dyDescent="0.35">
      <c r="A270" s="235"/>
      <c r="B270" s="235"/>
      <c r="C270" s="237"/>
      <c r="D270" s="237" t="s">
        <v>654</v>
      </c>
      <c r="E270" s="255">
        <v>255</v>
      </c>
      <c r="F270" s="129" t="s">
        <v>45</v>
      </c>
      <c r="G270" s="190" t="s">
        <v>227</v>
      </c>
      <c r="H270" s="191">
        <v>823500</v>
      </c>
      <c r="I270" s="192" t="s">
        <v>238</v>
      </c>
      <c r="J270" s="258">
        <v>1717688</v>
      </c>
      <c r="K270" s="258">
        <v>1081186</v>
      </c>
      <c r="L270" s="258">
        <v>1024609</v>
      </c>
      <c r="M270" s="218">
        <f t="shared" si="6"/>
        <v>0.62944259958735227</v>
      </c>
      <c r="N270" s="218">
        <f t="shared" si="7"/>
        <v>1.0552181368697717</v>
      </c>
    </row>
    <row r="271" spans="1:14" s="136" customFormat="1" ht="14.25" customHeight="1" x14ac:dyDescent="0.35">
      <c r="A271" s="235"/>
      <c r="B271" s="235"/>
      <c r="C271" s="237"/>
      <c r="D271" s="237" t="s">
        <v>239</v>
      </c>
      <c r="E271" s="255">
        <v>256</v>
      </c>
      <c r="F271" s="129" t="s">
        <v>240</v>
      </c>
      <c r="G271" s="190" t="s">
        <v>239</v>
      </c>
      <c r="H271" s="191">
        <v>823600</v>
      </c>
      <c r="I271" s="192" t="s">
        <v>241</v>
      </c>
      <c r="J271" s="258">
        <v>2936</v>
      </c>
      <c r="K271" s="258">
        <v>2936</v>
      </c>
      <c r="L271" s="258">
        <v>7047</v>
      </c>
      <c r="M271" s="218">
        <f t="shared" si="6"/>
        <v>1</v>
      </c>
      <c r="N271" s="218">
        <f t="shared" si="7"/>
        <v>0.41663119057755071</v>
      </c>
    </row>
    <row r="272" spans="1:14" s="136" customFormat="1" ht="30.75" customHeight="1" x14ac:dyDescent="0.35">
      <c r="A272" s="235"/>
      <c r="B272" s="235"/>
      <c r="C272" s="236"/>
      <c r="D272" s="236"/>
      <c r="E272" s="245">
        <v>257</v>
      </c>
      <c r="F272" s="245"/>
      <c r="G272" s="248">
        <v>33</v>
      </c>
      <c r="H272" s="292"/>
      <c r="I272" s="189" t="s">
        <v>792</v>
      </c>
      <c r="J272" s="254">
        <v>-329459843.62</v>
      </c>
      <c r="K272" s="254">
        <v>-442260827.63999999</v>
      </c>
      <c r="L272" s="254">
        <v>-634934243.67999995</v>
      </c>
      <c r="M272" s="252"/>
      <c r="N272" s="252"/>
    </row>
    <row r="273" spans="1:16" s="136" customFormat="1" ht="30" customHeight="1" x14ac:dyDescent="0.35">
      <c r="A273" s="235"/>
      <c r="B273" s="235"/>
      <c r="C273" s="236"/>
      <c r="D273" s="236"/>
      <c r="E273" s="245">
        <v>258</v>
      </c>
      <c r="F273" s="245"/>
      <c r="G273" s="244"/>
      <c r="H273" s="292"/>
      <c r="I273" s="193" t="s">
        <v>242</v>
      </c>
      <c r="J273" s="254">
        <v>-349808441.29999995</v>
      </c>
      <c r="K273" s="254">
        <v>313492019.44000018</v>
      </c>
      <c r="L273" s="254">
        <v>256163189.78000009</v>
      </c>
      <c r="M273" s="252"/>
      <c r="N273" s="252"/>
      <c r="O273" s="194"/>
    </row>
    <row r="274" spans="1:16" s="201" customFormat="1" ht="18.75" customHeight="1" x14ac:dyDescent="0.35">
      <c r="C274" s="195"/>
      <c r="D274" s="195"/>
      <c r="E274" s="298"/>
      <c r="F274" s="298"/>
      <c r="G274" s="298"/>
      <c r="H274" s="298"/>
      <c r="I274" s="197" t="s">
        <v>703</v>
      </c>
      <c r="J274" s="296"/>
      <c r="K274" s="296" t="e">
        <f>SUM(#REF!+#REF!+#REF!+#REF!)</f>
        <v>#REF!</v>
      </c>
      <c r="L274" s="296" t="e">
        <f>SUM(#REF!+#REF!+#REF!+#REF!)</f>
        <v>#REF!</v>
      </c>
      <c r="M274" s="299"/>
      <c r="N274" s="299"/>
      <c r="O274" s="200"/>
    </row>
    <row r="275" spans="1:16" s="201" customFormat="1" ht="15.75" customHeight="1" x14ac:dyDescent="0.25">
      <c r="C275" s="195"/>
      <c r="D275" s="195"/>
      <c r="E275" s="195"/>
      <c r="F275" s="195"/>
      <c r="G275" s="195"/>
      <c r="H275" s="195"/>
      <c r="I275" s="202"/>
      <c r="J275" s="198"/>
      <c r="K275" s="198"/>
      <c r="L275" s="198"/>
      <c r="M275" s="199"/>
      <c r="N275" s="199"/>
      <c r="O275" s="200"/>
    </row>
    <row r="276" spans="1:16" s="136" customFormat="1" ht="18" customHeight="1" x14ac:dyDescent="0.35">
      <c r="C276" s="183"/>
      <c r="D276" s="183"/>
      <c r="E276" s="183"/>
      <c r="F276" s="183"/>
      <c r="G276" s="183"/>
      <c r="H276" s="183"/>
      <c r="I276" s="2"/>
      <c r="J276" s="205"/>
      <c r="K276" s="206"/>
      <c r="L276" s="206"/>
      <c r="M276" s="207"/>
      <c r="N276" s="207"/>
      <c r="O276" s="194"/>
    </row>
    <row r="277" spans="1:16" s="201" customFormat="1" ht="18" customHeight="1" x14ac:dyDescent="0.35">
      <c r="C277" s="195"/>
      <c r="D277" s="195"/>
      <c r="E277" s="203" t="s">
        <v>704</v>
      </c>
      <c r="F277" s="203"/>
      <c r="G277" s="214"/>
      <c r="H277" s="204"/>
      <c r="I277" s="2"/>
      <c r="J277" s="205"/>
      <c r="K277" s="222"/>
      <c r="L277" s="222"/>
      <c r="M277" s="199"/>
      <c r="N277" s="199"/>
      <c r="O277" s="200"/>
    </row>
    <row r="278" spans="1:16" s="136" customFormat="1" ht="49.5" customHeight="1" x14ac:dyDescent="0.35">
      <c r="C278" s="183"/>
      <c r="D278" s="183"/>
      <c r="E278" s="152" t="s">
        <v>705</v>
      </c>
      <c r="F278" s="128" t="s">
        <v>731</v>
      </c>
      <c r="G278" s="128" t="s">
        <v>706</v>
      </c>
      <c r="H278" s="151" t="s">
        <v>707</v>
      </c>
      <c r="I278" s="3" t="s">
        <v>708</v>
      </c>
      <c r="J278" s="4" t="s">
        <v>709</v>
      </c>
      <c r="K278" s="5" t="s">
        <v>710</v>
      </c>
      <c r="L278" s="137"/>
      <c r="M278" s="137"/>
      <c r="N278" s="137"/>
      <c r="O278" s="194"/>
    </row>
    <row r="279" spans="1:16" x14ac:dyDescent="0.35">
      <c r="E279" s="163"/>
      <c r="F279" s="132"/>
      <c r="G279" s="132"/>
      <c r="H279" s="164">
        <v>100000</v>
      </c>
      <c r="I279" s="6" t="s">
        <v>243</v>
      </c>
      <c r="J279" s="208" t="e">
        <f>SUM(#REF!)</f>
        <v>#REF!</v>
      </c>
      <c r="K279" s="319" t="e">
        <f>SUM(#REF!)</f>
        <v>#REF!</v>
      </c>
    </row>
    <row r="280" spans="1:16" x14ac:dyDescent="0.35">
      <c r="E280" s="163"/>
      <c r="F280" s="132" t="s">
        <v>244</v>
      </c>
      <c r="G280" s="132">
        <v>6212</v>
      </c>
      <c r="H280" s="166">
        <v>110000</v>
      </c>
      <c r="I280" s="6" t="s">
        <v>793</v>
      </c>
      <c r="J280" s="208" t="e">
        <f>SUM(#REF!)</f>
        <v>#REF!</v>
      </c>
      <c r="K280" s="319" t="e">
        <f>SUM(#REF!)</f>
        <v>#REF!</v>
      </c>
    </row>
    <row r="281" spans="1:16" x14ac:dyDescent="0.35">
      <c r="E281" s="163"/>
      <c r="F281" s="132" t="s">
        <v>245</v>
      </c>
      <c r="G281" s="132">
        <v>6213</v>
      </c>
      <c r="H281" s="166">
        <v>120000</v>
      </c>
      <c r="I281" s="6" t="s">
        <v>246</v>
      </c>
      <c r="J281" s="208" t="e">
        <f>SUM(#REF!)</f>
        <v>#REF!</v>
      </c>
      <c r="K281" s="319" t="e">
        <f>SUM(#REF!)</f>
        <v>#REF!</v>
      </c>
    </row>
    <row r="282" spans="1:16" x14ac:dyDescent="0.35">
      <c r="E282" s="163"/>
      <c r="F282" s="132" t="s">
        <v>247</v>
      </c>
      <c r="G282" s="132">
        <v>6218</v>
      </c>
      <c r="H282" s="166">
        <v>130000</v>
      </c>
      <c r="I282" s="6" t="s">
        <v>248</v>
      </c>
      <c r="J282" s="208" t="e">
        <f>SUM(#REF!)</f>
        <v>#REF!</v>
      </c>
      <c r="K282" s="319" t="e">
        <f>SUM(#REF!)</f>
        <v>#REF!</v>
      </c>
      <c r="P282" s="162"/>
    </row>
    <row r="283" spans="1:16" x14ac:dyDescent="0.35">
      <c r="E283" s="163"/>
      <c r="F283" s="132" t="s">
        <v>249</v>
      </c>
      <c r="G283" s="132">
        <v>6213</v>
      </c>
      <c r="H283" s="166">
        <v>140000</v>
      </c>
      <c r="I283" s="6" t="s">
        <v>250</v>
      </c>
      <c r="J283" s="208" t="e">
        <f>SUM(#REF!)</f>
        <v>#REF!</v>
      </c>
      <c r="K283" s="319" t="e">
        <f>SUM(#REF!)</f>
        <v>#REF!</v>
      </c>
    </row>
    <row r="284" spans="1:16" x14ac:dyDescent="0.35">
      <c r="E284" s="163"/>
      <c r="F284" s="132"/>
      <c r="G284" s="132"/>
      <c r="H284" s="164">
        <v>300000</v>
      </c>
      <c r="I284" s="6" t="s">
        <v>251</v>
      </c>
      <c r="J284" s="208" t="e">
        <f>SUM(#REF!)</f>
        <v>#REF!</v>
      </c>
      <c r="K284" s="319" t="e">
        <f>SUM(#REF!)</f>
        <v>#REF!</v>
      </c>
    </row>
    <row r="285" spans="1:16" ht="14.25" customHeight="1" x14ac:dyDescent="0.35">
      <c r="E285" s="163"/>
      <c r="F285" s="132"/>
      <c r="G285" s="132"/>
      <c r="H285" s="164">
        <v>400000</v>
      </c>
      <c r="I285" s="6" t="s">
        <v>252</v>
      </c>
      <c r="J285" s="208" t="e">
        <f>SUM(#REF!)</f>
        <v>#REF!</v>
      </c>
      <c r="K285" s="319" t="e">
        <f>SUM(#REF!)</f>
        <v>#REF!</v>
      </c>
    </row>
    <row r="286" spans="1:16" s="210" customFormat="1" ht="26.25" customHeight="1" x14ac:dyDescent="0.35">
      <c r="C286" s="220"/>
      <c r="D286" s="220"/>
      <c r="E286" s="196"/>
      <c r="F286" s="196"/>
      <c r="G286" s="196"/>
      <c r="H286" s="209"/>
      <c r="I286" s="221"/>
      <c r="L286" s="167"/>
      <c r="M286" s="167"/>
    </row>
    <row r="287" spans="1:16" s="137" customFormat="1" x14ac:dyDescent="0.35">
      <c r="C287" s="211"/>
      <c r="D287" s="211"/>
      <c r="E287" s="196"/>
      <c r="F287" s="196"/>
      <c r="G287" s="196"/>
      <c r="H287" s="204"/>
      <c r="I287" s="7"/>
      <c r="J287" s="212"/>
      <c r="K287" s="308"/>
      <c r="M287" s="135"/>
      <c r="P287" s="135"/>
    </row>
    <row r="288" spans="1:16" s="137" customFormat="1" x14ac:dyDescent="0.35">
      <c r="C288" s="211"/>
      <c r="D288" s="211"/>
      <c r="E288" s="196"/>
      <c r="F288" s="196"/>
      <c r="G288" s="196"/>
      <c r="H288" s="204"/>
      <c r="I288" s="7"/>
      <c r="J288" s="212"/>
      <c r="M288" s="135"/>
      <c r="P288" s="135"/>
    </row>
    <row r="289" spans="3:16" s="137" customFormat="1" x14ac:dyDescent="0.35">
      <c r="C289" s="211"/>
      <c r="D289" s="211"/>
      <c r="E289" s="196"/>
      <c r="F289" s="196"/>
      <c r="G289" s="196"/>
      <c r="H289" s="204"/>
      <c r="I289" s="7"/>
      <c r="J289" s="212"/>
      <c r="K289" s="308"/>
      <c r="M289" s="135"/>
      <c r="P289" s="135"/>
    </row>
    <row r="290" spans="3:16" s="137" customFormat="1" x14ac:dyDescent="0.35">
      <c r="C290" s="211"/>
      <c r="D290" s="211"/>
      <c r="E290" s="196"/>
      <c r="F290" s="196"/>
      <c r="G290" s="196"/>
      <c r="H290" s="204"/>
      <c r="I290" s="7"/>
      <c r="J290" s="212"/>
      <c r="K290" s="308"/>
      <c r="L290" s="308"/>
      <c r="P290" s="135"/>
    </row>
    <row r="291" spans="3:16" s="137" customFormat="1" x14ac:dyDescent="0.35">
      <c r="C291" s="211"/>
      <c r="D291" s="211"/>
      <c r="E291" s="196"/>
      <c r="F291" s="196"/>
      <c r="G291" s="196"/>
      <c r="H291" s="204"/>
      <c r="I291" s="7"/>
      <c r="J291" s="212"/>
      <c r="P291" s="135"/>
    </row>
    <row r="292" spans="3:16" s="137" customFormat="1" x14ac:dyDescent="0.35">
      <c r="C292" s="211"/>
      <c r="D292" s="211"/>
      <c r="E292" s="196"/>
      <c r="F292" s="196"/>
      <c r="G292" s="196"/>
      <c r="H292" s="204"/>
      <c r="I292" s="7"/>
      <c r="J292" s="212"/>
      <c r="P292" s="135"/>
    </row>
    <row r="293" spans="3:16" s="137" customFormat="1" x14ac:dyDescent="0.35">
      <c r="C293" s="211"/>
      <c r="D293" s="211"/>
      <c r="E293" s="196"/>
      <c r="F293" s="196"/>
      <c r="G293" s="196"/>
      <c r="H293" s="204"/>
      <c r="I293" s="7"/>
      <c r="J293" s="212"/>
      <c r="P293" s="135"/>
    </row>
    <row r="294" spans="3:16" x14ac:dyDescent="0.35">
      <c r="I294" s="8"/>
      <c r="J294" s="212"/>
      <c r="K294" s="137"/>
    </row>
    <row r="295" spans="3:16" x14ac:dyDescent="0.35">
      <c r="I295" s="8"/>
      <c r="J295" s="212"/>
      <c r="K295" s="137"/>
    </row>
    <row r="296" spans="3:16" x14ac:dyDescent="0.35">
      <c r="I296" s="8"/>
      <c r="J296" s="212"/>
      <c r="K296" s="137"/>
    </row>
    <row r="297" spans="3:16" x14ac:dyDescent="0.35">
      <c r="I297" s="8"/>
      <c r="J297" s="212"/>
      <c r="K297" s="137"/>
    </row>
    <row r="298" spans="3:16" x14ac:dyDescent="0.35">
      <c r="I298" s="8"/>
      <c r="J298" s="212"/>
      <c r="K298" s="137"/>
    </row>
    <row r="299" spans="3:16" x14ac:dyDescent="0.35">
      <c r="I299" s="8"/>
      <c r="J299" s="212"/>
      <c r="K299" s="137"/>
    </row>
    <row r="300" spans="3:16" x14ac:dyDescent="0.35">
      <c r="I300" s="8"/>
      <c r="J300" s="212"/>
      <c r="K300" s="137"/>
    </row>
    <row r="301" spans="3:16" x14ac:dyDescent="0.35">
      <c r="I301" s="8"/>
      <c r="J301" s="212"/>
      <c r="K301" s="137"/>
    </row>
    <row r="302" spans="3:16" x14ac:dyDescent="0.35">
      <c r="I302" s="8"/>
      <c r="J302" s="212"/>
      <c r="K302" s="137"/>
    </row>
    <row r="303" spans="3:16" x14ac:dyDescent="0.35">
      <c r="I303" s="8"/>
      <c r="J303" s="212"/>
      <c r="K303" s="137"/>
    </row>
    <row r="304" spans="3:16" x14ac:dyDescent="0.35">
      <c r="I304" s="8"/>
      <c r="J304" s="212"/>
      <c r="K304" s="137"/>
    </row>
    <row r="305" spans="9:10" x14ac:dyDescent="0.35">
      <c r="I305" s="8"/>
      <c r="J305" s="167"/>
    </row>
    <row r="306" spans="9:10" x14ac:dyDescent="0.35">
      <c r="I306" s="8"/>
      <c r="J306" s="167"/>
    </row>
    <row r="307" spans="9:10" x14ac:dyDescent="0.35">
      <c r="I307" s="8"/>
      <c r="J307" s="167"/>
    </row>
    <row r="308" spans="9:10" x14ac:dyDescent="0.35">
      <c r="I308" s="8"/>
      <c r="J308" s="167"/>
    </row>
    <row r="309" spans="9:10" x14ac:dyDescent="0.35">
      <c r="I309" s="8"/>
      <c r="J309" s="167"/>
    </row>
    <row r="310" spans="9:10" x14ac:dyDescent="0.35">
      <c r="I310" s="8"/>
      <c r="J310" s="167"/>
    </row>
    <row r="311" spans="9:10" x14ac:dyDescent="0.35">
      <c r="I311" s="8"/>
      <c r="J311" s="167"/>
    </row>
    <row r="312" spans="9:10" x14ac:dyDescent="0.35">
      <c r="I312" s="8"/>
      <c r="J312" s="167"/>
    </row>
    <row r="313" spans="9:10" x14ac:dyDescent="0.35">
      <c r="I313" s="8"/>
      <c r="J313" s="167"/>
    </row>
    <row r="314" spans="9:10" x14ac:dyDescent="0.35">
      <c r="I314" s="8"/>
      <c r="J314" s="167"/>
    </row>
    <row r="315" spans="9:10" x14ac:dyDescent="0.35">
      <c r="I315" s="8"/>
      <c r="J315" s="167"/>
    </row>
    <row r="316" spans="9:10" x14ac:dyDescent="0.35">
      <c r="I316" s="8"/>
      <c r="J316" s="167"/>
    </row>
    <row r="317" spans="9:10" x14ac:dyDescent="0.35">
      <c r="I317" s="8"/>
      <c r="J317" s="167"/>
    </row>
    <row r="318" spans="9:10" x14ac:dyDescent="0.35">
      <c r="I318" s="8"/>
      <c r="J318" s="167"/>
    </row>
    <row r="319" spans="9:10" x14ac:dyDescent="0.35">
      <c r="I319" s="8"/>
      <c r="J319" s="167"/>
    </row>
    <row r="320" spans="9:10" x14ac:dyDescent="0.35">
      <c r="I320" s="8"/>
      <c r="J320" s="167"/>
    </row>
    <row r="321" spans="9:10" x14ac:dyDescent="0.35">
      <c r="I321" s="8"/>
      <c r="J321" s="167"/>
    </row>
    <row r="322" spans="9:10" x14ac:dyDescent="0.35">
      <c r="I322" s="167"/>
      <c r="J322" s="167"/>
    </row>
    <row r="323" spans="9:10" ht="26.25" customHeight="1" x14ac:dyDescent="0.35">
      <c r="I323" s="167"/>
      <c r="J323" s="167"/>
    </row>
    <row r="324" spans="9:10" ht="26.25" customHeight="1" x14ac:dyDescent="0.35">
      <c r="I324" s="167"/>
      <c r="J324" s="167"/>
    </row>
    <row r="325" spans="9:10" ht="26.25" customHeight="1" x14ac:dyDescent="0.35">
      <c r="I325" s="167"/>
      <c r="J325" s="167"/>
    </row>
    <row r="326" spans="9:10" ht="26.25" customHeight="1" x14ac:dyDescent="0.35">
      <c r="I326" s="167"/>
      <c r="J326" s="167"/>
    </row>
    <row r="327" spans="9:10" ht="26.25" customHeight="1" x14ac:dyDescent="0.35">
      <c r="I327" s="167"/>
      <c r="J327" s="167"/>
    </row>
    <row r="328" spans="9:10" ht="26.25" customHeight="1" x14ac:dyDescent="0.35">
      <c r="I328" s="167"/>
      <c r="J328" s="167"/>
    </row>
    <row r="329" spans="9:10" ht="26.25" customHeight="1" x14ac:dyDescent="0.35">
      <c r="I329" s="167"/>
      <c r="J329" s="167"/>
    </row>
    <row r="330" spans="9:10" ht="26.25" customHeight="1" x14ac:dyDescent="0.35">
      <c r="I330" s="167"/>
      <c r="J330" s="167"/>
    </row>
    <row r="331" spans="9:10" ht="26.25" customHeight="1" x14ac:dyDescent="0.35">
      <c r="I331" s="167"/>
      <c r="J331" s="167"/>
    </row>
    <row r="332" spans="9:10" ht="26.25" customHeight="1" x14ac:dyDescent="0.35">
      <c r="I332" s="167"/>
      <c r="J332" s="167"/>
    </row>
    <row r="333" spans="9:10" ht="26.25" customHeight="1" x14ac:dyDescent="0.35">
      <c r="I333" s="167"/>
      <c r="J333" s="167"/>
    </row>
    <row r="334" spans="9:10" ht="26.25" customHeight="1" x14ac:dyDescent="0.35">
      <c r="I334" s="167"/>
      <c r="J334" s="167"/>
    </row>
    <row r="335" spans="9:10" ht="26.25" customHeight="1" x14ac:dyDescent="0.35">
      <c r="I335" s="167"/>
      <c r="J335" s="167"/>
    </row>
    <row r="336" spans="9:10" ht="26.25" customHeight="1" x14ac:dyDescent="0.35">
      <c r="I336" s="167"/>
      <c r="J336" s="167"/>
    </row>
    <row r="337" spans="9:10" ht="26.25" customHeight="1" x14ac:dyDescent="0.35">
      <c r="I337" s="167"/>
      <c r="J337" s="167"/>
    </row>
    <row r="338" spans="9:10" ht="26.25" customHeight="1" x14ac:dyDescent="0.35">
      <c r="I338" s="167"/>
      <c r="J338" s="167"/>
    </row>
    <row r="339" spans="9:10" ht="26.25" customHeight="1" x14ac:dyDescent="0.35">
      <c r="I339" s="167"/>
      <c r="J339" s="167"/>
    </row>
    <row r="340" spans="9:10" ht="26.25" customHeight="1" x14ac:dyDescent="0.35">
      <c r="I340" s="167"/>
      <c r="J340" s="167"/>
    </row>
    <row r="341" spans="9:10" ht="26.25" customHeight="1" x14ac:dyDescent="0.35">
      <c r="I341" s="167"/>
      <c r="J341" s="167"/>
    </row>
    <row r="342" spans="9:10" ht="26.25" customHeight="1" x14ac:dyDescent="0.35">
      <c r="I342" s="167"/>
      <c r="J342" s="167"/>
    </row>
    <row r="343" spans="9:10" ht="26.25" customHeight="1" x14ac:dyDescent="0.35">
      <c r="I343" s="167"/>
    </row>
    <row r="344" spans="9:10" ht="26.25" customHeight="1" x14ac:dyDescent="0.35">
      <c r="I344" s="167"/>
    </row>
    <row r="345" spans="9:10" ht="26.25" customHeight="1" x14ac:dyDescent="0.35">
      <c r="I345" s="167"/>
    </row>
    <row r="346" spans="9:10" ht="26.25" customHeight="1" x14ac:dyDescent="0.35">
      <c r="I346" s="167"/>
    </row>
    <row r="347" spans="9:10" ht="26.25" customHeight="1" x14ac:dyDescent="0.35">
      <c r="I347" s="167"/>
    </row>
    <row r="348" spans="9:10" ht="26.25" customHeight="1" x14ac:dyDescent="0.35">
      <c r="I348" s="167"/>
    </row>
    <row r="349" spans="9:10" ht="26.25" customHeight="1" x14ac:dyDescent="0.35">
      <c r="I349" s="167"/>
    </row>
    <row r="350" spans="9:10" x14ac:dyDescent="0.35">
      <c r="I350" s="167"/>
    </row>
    <row r="351" spans="9:10" x14ac:dyDescent="0.35">
      <c r="I351" s="167"/>
    </row>
    <row r="352" spans="9:10" x14ac:dyDescent="0.35">
      <c r="I352" s="167"/>
    </row>
    <row r="353" spans="9:9" x14ac:dyDescent="0.35">
      <c r="I353" s="167"/>
    </row>
    <row r="354" spans="9:9" x14ac:dyDescent="0.35">
      <c r="I354" s="167"/>
    </row>
    <row r="355" spans="9:9" x14ac:dyDescent="0.35">
      <c r="I355" s="167"/>
    </row>
    <row r="356" spans="9:9" x14ac:dyDescent="0.35">
      <c r="I356" s="167"/>
    </row>
    <row r="357" spans="9:9" x14ac:dyDescent="0.35">
      <c r="I357" s="167"/>
    </row>
    <row r="358" spans="9:9" x14ac:dyDescent="0.35">
      <c r="I358" s="167"/>
    </row>
    <row r="359" spans="9:9" x14ac:dyDescent="0.35">
      <c r="I359" s="167"/>
    </row>
    <row r="360" spans="9:9" x14ac:dyDescent="0.35">
      <c r="I360" s="167"/>
    </row>
    <row r="361" spans="9:9" x14ac:dyDescent="0.35">
      <c r="I361" s="167"/>
    </row>
    <row r="362" spans="9:9" x14ac:dyDescent="0.35">
      <c r="I362" s="167"/>
    </row>
    <row r="363" spans="9:9" x14ac:dyDescent="0.35">
      <c r="I363" s="167"/>
    </row>
    <row r="364" spans="9:9" x14ac:dyDescent="0.35">
      <c r="I364" s="167"/>
    </row>
    <row r="365" spans="9:9" x14ac:dyDescent="0.35">
      <c r="I365" s="167"/>
    </row>
    <row r="366" spans="9:9" x14ac:dyDescent="0.35">
      <c r="I366" s="167"/>
    </row>
    <row r="367" spans="9:9" x14ac:dyDescent="0.35">
      <c r="I367" s="167"/>
    </row>
    <row r="368" spans="9:9" x14ac:dyDescent="0.35">
      <c r="I368" s="167"/>
    </row>
    <row r="369" spans="9:9" x14ac:dyDescent="0.35">
      <c r="I369" s="167"/>
    </row>
    <row r="370" spans="9:9" x14ac:dyDescent="0.35">
      <c r="I370" s="167"/>
    </row>
    <row r="371" spans="9:9" x14ac:dyDescent="0.35">
      <c r="I371" s="167"/>
    </row>
    <row r="372" spans="9:9" x14ac:dyDescent="0.35">
      <c r="I372" s="167"/>
    </row>
    <row r="373" spans="9:9" x14ac:dyDescent="0.35">
      <c r="I373" s="167"/>
    </row>
    <row r="374" spans="9:9" x14ac:dyDescent="0.35">
      <c r="I374" s="167"/>
    </row>
    <row r="375" spans="9:9" x14ac:dyDescent="0.35">
      <c r="I375" s="167"/>
    </row>
    <row r="376" spans="9:9" x14ac:dyDescent="0.35">
      <c r="I376" s="167"/>
    </row>
    <row r="377" spans="9:9" x14ac:dyDescent="0.35">
      <c r="I377" s="167"/>
    </row>
    <row r="378" spans="9:9" x14ac:dyDescent="0.35">
      <c r="I378" s="167"/>
    </row>
    <row r="379" spans="9:9" x14ac:dyDescent="0.35">
      <c r="I379" s="167"/>
    </row>
    <row r="380" spans="9:9" x14ac:dyDescent="0.35">
      <c r="I380" s="167"/>
    </row>
    <row r="381" spans="9:9" x14ac:dyDescent="0.35">
      <c r="I381" s="167"/>
    </row>
    <row r="382" spans="9:9" x14ac:dyDescent="0.35">
      <c r="I382" s="167"/>
    </row>
    <row r="383" spans="9:9" x14ac:dyDescent="0.35">
      <c r="I383" s="167"/>
    </row>
    <row r="384" spans="9:9" x14ac:dyDescent="0.35">
      <c r="I384" s="167"/>
    </row>
    <row r="385" spans="9:9" x14ac:dyDescent="0.35">
      <c r="I385" s="167"/>
    </row>
    <row r="386" spans="9:9" x14ac:dyDescent="0.35">
      <c r="I386" s="167"/>
    </row>
    <row r="387" spans="9:9" x14ac:dyDescent="0.35">
      <c r="I387" s="167"/>
    </row>
    <row r="388" spans="9:9" x14ac:dyDescent="0.35">
      <c r="I388" s="167"/>
    </row>
    <row r="389" spans="9:9" x14ac:dyDescent="0.35">
      <c r="I389" s="167"/>
    </row>
    <row r="390" spans="9:9" x14ac:dyDescent="0.35">
      <c r="I390" s="167"/>
    </row>
    <row r="391" spans="9:9" x14ac:dyDescent="0.35">
      <c r="I391" s="167"/>
    </row>
    <row r="392" spans="9:9" x14ac:dyDescent="0.35">
      <c r="I392" s="167"/>
    </row>
    <row r="393" spans="9:9" x14ac:dyDescent="0.35">
      <c r="I393" s="167"/>
    </row>
    <row r="394" spans="9:9" x14ac:dyDescent="0.35">
      <c r="I394" s="167"/>
    </row>
    <row r="395" spans="9:9" x14ac:dyDescent="0.35">
      <c r="I395" s="167"/>
    </row>
    <row r="396" spans="9:9" x14ac:dyDescent="0.35">
      <c r="I396" s="167"/>
    </row>
    <row r="397" spans="9:9" x14ac:dyDescent="0.35">
      <c r="I397" s="167"/>
    </row>
    <row r="398" spans="9:9" x14ac:dyDescent="0.35">
      <c r="I398" s="167"/>
    </row>
    <row r="399" spans="9:9" x14ac:dyDescent="0.35">
      <c r="I399" s="167"/>
    </row>
    <row r="400" spans="9:9" x14ac:dyDescent="0.35">
      <c r="I400" s="167"/>
    </row>
    <row r="401" spans="9:9" x14ac:dyDescent="0.35">
      <c r="I401" s="167"/>
    </row>
    <row r="402" spans="9:9" x14ac:dyDescent="0.35">
      <c r="I402" s="167"/>
    </row>
    <row r="403" spans="9:9" x14ac:dyDescent="0.35">
      <c r="I403" s="167"/>
    </row>
    <row r="404" spans="9:9" x14ac:dyDescent="0.35">
      <c r="I404" s="167"/>
    </row>
    <row r="405" spans="9:9" x14ac:dyDescent="0.35">
      <c r="I405" s="167"/>
    </row>
    <row r="406" spans="9:9" x14ac:dyDescent="0.35">
      <c r="I406" s="167"/>
    </row>
    <row r="407" spans="9:9" x14ac:dyDescent="0.35">
      <c r="I407" s="167"/>
    </row>
  </sheetData>
  <printOptions horizontalCentered="1"/>
  <pageMargins left="0.74803149606299213" right="0.74803149606299213" top="0.35433070866141736" bottom="0.35433070866141736" header="0.51181102362204722" footer="0.51181102362204722"/>
  <pageSetup scale="90" orientation="landscape" cellComments="asDisplayed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HRT</vt:lpstr>
      <vt:lpstr>KONSOLIDIRANA</vt:lpstr>
      <vt:lpstr>KONSOLIDIRANA!Print_Area</vt:lpstr>
      <vt:lpstr>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Deon Tanzer</dc:creator>
  <cp:lastModifiedBy>slavica buntic irznic</cp:lastModifiedBy>
  <cp:lastPrinted>2018-04-03T11:36:12Z</cp:lastPrinted>
  <dcterms:created xsi:type="dcterms:W3CDTF">2018-01-23T00:23:10Z</dcterms:created>
  <dcterms:modified xsi:type="dcterms:W3CDTF">2023-11-07T09:45:57Z</dcterms:modified>
</cp:coreProperties>
</file>